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6000" windowHeight="5805" tabRatio="598" activeTab="3"/>
  </bookViews>
  <sheets>
    <sheet name="прил.1" sheetId="100" r:id="rId1"/>
    <sheet name="прил.2" sheetId="99" r:id="rId2"/>
    <sheet name="прил.3" sheetId="98" r:id="rId3"/>
    <sheet name="прил.4 вед." sheetId="95" r:id="rId4"/>
  </sheets>
  <definedNames>
    <definedName name="_xlnm.Print_Titles" localSheetId="0">прил.1!$21:$22</definedName>
    <definedName name="_xlnm.Print_Titles" localSheetId="1">прил.2!$19:$21</definedName>
    <definedName name="_xlnm.Print_Titles" localSheetId="2">прил.3!$21:$22</definedName>
    <definedName name="_xlnm.Print_Titles" localSheetId="3">'прил.4 вед.'!$19:$19</definedName>
  </definedNames>
  <calcPr calcId="125725" fullCalcOnLoad="1" iterate="1" iterateCount="1"/>
</workbook>
</file>

<file path=xl/calcChain.xml><?xml version="1.0" encoding="utf-8"?>
<calcChain xmlns="http://schemas.openxmlformats.org/spreadsheetml/2006/main">
  <c r="H25" i="95"/>
  <c r="H24"/>
  <c r="H23"/>
  <c r="H22"/>
  <c r="H29"/>
  <c r="H28"/>
  <c r="H31"/>
  <c r="H30"/>
  <c r="H27"/>
  <c r="H26"/>
  <c r="H35"/>
  <c r="H34"/>
  <c r="H37"/>
  <c r="H36"/>
  <c r="H33"/>
  <c r="H32"/>
  <c r="H41"/>
  <c r="H40"/>
  <c r="H39"/>
  <c r="H38"/>
  <c r="H45"/>
  <c r="H44"/>
  <c r="H43"/>
  <c r="H42"/>
  <c r="H49"/>
  <c r="H48"/>
  <c r="H47"/>
  <c r="H46"/>
  <c r="H53"/>
  <c r="H51"/>
  <c r="H57"/>
  <c r="H58"/>
  <c r="H59"/>
  <c r="H56"/>
  <c r="H55"/>
  <c r="H54"/>
  <c r="H62"/>
  <c r="H61"/>
  <c r="H60"/>
  <c r="H65"/>
  <c r="H64"/>
  <c r="H63"/>
  <c r="H66"/>
  <c r="H50"/>
  <c r="H21"/>
  <c r="H197"/>
  <c r="H196"/>
  <c r="H195"/>
  <c r="H194"/>
  <c r="H201"/>
  <c r="H200"/>
  <c r="H199"/>
  <c r="H193"/>
  <c r="H826"/>
  <c r="H846"/>
  <c r="H77"/>
  <c r="H76"/>
  <c r="H75"/>
  <c r="H81"/>
  <c r="H80"/>
  <c r="H84"/>
  <c r="H83"/>
  <c r="H86"/>
  <c r="H79"/>
  <c r="H74"/>
  <c r="H847"/>
  <c r="H92"/>
  <c r="H91"/>
  <c r="H90"/>
  <c r="H89"/>
  <c r="H94"/>
  <c r="H100"/>
  <c r="H99"/>
  <c r="H98"/>
  <c r="H96"/>
  <c r="H93"/>
  <c r="H88"/>
  <c r="H854"/>
  <c r="H105"/>
  <c r="H107"/>
  <c r="H104"/>
  <c r="H110"/>
  <c r="H113"/>
  <c r="H109"/>
  <c r="H103"/>
  <c r="H117"/>
  <c r="H119"/>
  <c r="H116"/>
  <c r="H102"/>
  <c r="H127"/>
  <c r="H126"/>
  <c r="H125"/>
  <c r="H129"/>
  <c r="H131"/>
  <c r="H128"/>
  <c r="H135"/>
  <c r="H134"/>
  <c r="H136"/>
  <c r="H139"/>
  <c r="H138"/>
  <c r="H133"/>
  <c r="H121"/>
  <c r="H142"/>
  <c r="H141"/>
  <c r="H140"/>
  <c r="H101"/>
  <c r="H419"/>
  <c r="H418"/>
  <c r="H423"/>
  <c r="H422"/>
  <c r="H421"/>
  <c r="H417"/>
  <c r="H416"/>
  <c r="H415"/>
  <c r="H430"/>
  <c r="H429"/>
  <c r="H434"/>
  <c r="H433"/>
  <c r="H432"/>
  <c r="H428"/>
  <c r="H427"/>
  <c r="H426"/>
  <c r="H441"/>
  <c r="H440"/>
  <c r="H445"/>
  <c r="H444"/>
  <c r="H443"/>
  <c r="H439"/>
  <c r="H438"/>
  <c r="H437"/>
  <c r="H452"/>
  <c r="H451"/>
  <c r="H456"/>
  <c r="H455"/>
  <c r="H454"/>
  <c r="H450"/>
  <c r="H449"/>
  <c r="H448"/>
  <c r="H463"/>
  <c r="H462"/>
  <c r="H467"/>
  <c r="H466"/>
  <c r="H465"/>
  <c r="H461"/>
  <c r="H460"/>
  <c r="H459"/>
  <c r="H458"/>
  <c r="H474"/>
  <c r="H473"/>
  <c r="H478"/>
  <c r="H477"/>
  <c r="H476"/>
  <c r="H472"/>
  <c r="H471"/>
  <c r="H470"/>
  <c r="H485"/>
  <c r="H484"/>
  <c r="H489"/>
  <c r="H488"/>
  <c r="H487"/>
  <c r="H483"/>
  <c r="H482"/>
  <c r="H481"/>
  <c r="H480"/>
  <c r="H496"/>
  <c r="H495"/>
  <c r="H500"/>
  <c r="H499"/>
  <c r="H498"/>
  <c r="H494"/>
  <c r="H493"/>
  <c r="H492"/>
  <c r="H507"/>
  <c r="H506"/>
  <c r="H511"/>
  <c r="H510"/>
  <c r="H509"/>
  <c r="H505"/>
  <c r="H504"/>
  <c r="H503"/>
  <c r="H518"/>
  <c r="H517"/>
  <c r="H522"/>
  <c r="H521"/>
  <c r="H520"/>
  <c r="H516"/>
  <c r="H515"/>
  <c r="H514"/>
  <c r="H513"/>
  <c r="H529"/>
  <c r="H528"/>
  <c r="H533"/>
  <c r="H532"/>
  <c r="H531"/>
  <c r="H527"/>
  <c r="H526"/>
  <c r="H525"/>
  <c r="H524"/>
  <c r="H540"/>
  <c r="H539"/>
  <c r="H544"/>
  <c r="H543"/>
  <c r="H542"/>
  <c r="H538"/>
  <c r="H537"/>
  <c r="H536"/>
  <c r="H535"/>
  <c r="H551"/>
  <c r="H550"/>
  <c r="H555"/>
  <c r="H554"/>
  <c r="H553"/>
  <c r="H549"/>
  <c r="H548"/>
  <c r="H547"/>
  <c r="H562"/>
  <c r="H561"/>
  <c r="H566"/>
  <c r="H565"/>
  <c r="H564"/>
  <c r="H560"/>
  <c r="H559"/>
  <c r="H558"/>
  <c r="H573"/>
  <c r="H572"/>
  <c r="H577"/>
  <c r="H576"/>
  <c r="H575"/>
  <c r="H571"/>
  <c r="H570"/>
  <c r="H569"/>
  <c r="H584"/>
  <c r="H583"/>
  <c r="H588"/>
  <c r="H587"/>
  <c r="H586"/>
  <c r="H582"/>
  <c r="H581"/>
  <c r="H580"/>
  <c r="H595"/>
  <c r="H594"/>
  <c r="H599"/>
  <c r="H598"/>
  <c r="H597"/>
  <c r="H593"/>
  <c r="H592"/>
  <c r="H591"/>
  <c r="H606"/>
  <c r="H605"/>
  <c r="H610"/>
  <c r="H609"/>
  <c r="H608"/>
  <c r="H604"/>
  <c r="H603"/>
  <c r="H602"/>
  <c r="H617"/>
  <c r="H616"/>
  <c r="H621"/>
  <c r="H620"/>
  <c r="H619"/>
  <c r="H615"/>
  <c r="H614"/>
  <c r="H613"/>
  <c r="H612"/>
  <c r="H628"/>
  <c r="H627"/>
  <c r="H632"/>
  <c r="H631"/>
  <c r="H630"/>
  <c r="H626"/>
  <c r="H625"/>
  <c r="H624"/>
  <c r="H639"/>
  <c r="H638"/>
  <c r="H643"/>
  <c r="H642"/>
  <c r="H641"/>
  <c r="H637"/>
  <c r="H636"/>
  <c r="H635"/>
  <c r="H650"/>
  <c r="H649"/>
  <c r="H654"/>
  <c r="H653"/>
  <c r="H652"/>
  <c r="H648"/>
  <c r="H647"/>
  <c r="H646"/>
  <c r="H672"/>
  <c r="H671"/>
  <c r="H676"/>
  <c r="H675"/>
  <c r="H674"/>
  <c r="H670"/>
  <c r="H669"/>
  <c r="H668"/>
  <c r="H683"/>
  <c r="H682"/>
  <c r="H687"/>
  <c r="H686"/>
  <c r="H685"/>
  <c r="H681"/>
  <c r="H680"/>
  <c r="H679"/>
  <c r="H694"/>
  <c r="H693"/>
  <c r="H698"/>
  <c r="H697"/>
  <c r="H696"/>
  <c r="H692"/>
  <c r="H691"/>
  <c r="H690"/>
  <c r="H705"/>
  <c r="H704"/>
  <c r="H709"/>
  <c r="H708"/>
  <c r="H707"/>
  <c r="H703"/>
  <c r="H702"/>
  <c r="H701"/>
  <c r="H716"/>
  <c r="H715"/>
  <c r="H720"/>
  <c r="H719"/>
  <c r="H718"/>
  <c r="H714"/>
  <c r="H713"/>
  <c r="H712"/>
  <c r="H727"/>
  <c r="H726"/>
  <c r="H731"/>
  <c r="H730"/>
  <c r="H729"/>
  <c r="H725"/>
  <c r="H724"/>
  <c r="H723"/>
  <c r="H738"/>
  <c r="H737"/>
  <c r="H742"/>
  <c r="H741"/>
  <c r="H740"/>
  <c r="H736"/>
  <c r="H735"/>
  <c r="H734"/>
  <c r="H749"/>
  <c r="H748"/>
  <c r="H753"/>
  <c r="H752"/>
  <c r="H751"/>
  <c r="H747"/>
  <c r="H746"/>
  <c r="H745"/>
  <c r="H760"/>
  <c r="H759"/>
  <c r="H764"/>
  <c r="H763"/>
  <c r="H762"/>
  <c r="H758"/>
  <c r="H757"/>
  <c r="H756"/>
  <c r="H771"/>
  <c r="H770"/>
  <c r="H775"/>
  <c r="H774"/>
  <c r="H773"/>
  <c r="H769"/>
  <c r="H768"/>
  <c r="H767"/>
  <c r="H782"/>
  <c r="H781"/>
  <c r="H786"/>
  <c r="H785"/>
  <c r="H784"/>
  <c r="H780"/>
  <c r="H779"/>
  <c r="H778"/>
  <c r="H793"/>
  <c r="H792"/>
  <c r="H797"/>
  <c r="H796"/>
  <c r="H795"/>
  <c r="H791"/>
  <c r="H790"/>
  <c r="H789"/>
  <c r="H804"/>
  <c r="H803"/>
  <c r="H808"/>
  <c r="H807"/>
  <c r="H806"/>
  <c r="H802"/>
  <c r="H801"/>
  <c r="H800"/>
  <c r="H815"/>
  <c r="H814"/>
  <c r="H819"/>
  <c r="H818"/>
  <c r="H817"/>
  <c r="H813"/>
  <c r="H812"/>
  <c r="H811"/>
  <c r="H661"/>
  <c r="H660"/>
  <c r="H665"/>
  <c r="H664"/>
  <c r="H663"/>
  <c r="H659"/>
  <c r="H658"/>
  <c r="H657"/>
  <c r="H861"/>
  <c r="H884"/>
  <c r="H151"/>
  <c r="H150"/>
  <c r="H149"/>
  <c r="H237"/>
  <c r="H238"/>
  <c r="H236"/>
  <c r="H235"/>
  <c r="H234"/>
  <c r="H244"/>
  <c r="H245"/>
  <c r="H247"/>
  <c r="H248"/>
  <c r="H243"/>
  <c r="H242"/>
  <c r="H252"/>
  <c r="H253"/>
  <c r="H255"/>
  <c r="H250"/>
  <c r="H257"/>
  <c r="H256"/>
  <c r="H241"/>
  <c r="H262"/>
  <c r="H261"/>
  <c r="H260"/>
  <c r="H264"/>
  <c r="H263"/>
  <c r="H267"/>
  <c r="H266"/>
  <c r="H259"/>
  <c r="H272"/>
  <c r="H271"/>
  <c r="H270"/>
  <c r="H275"/>
  <c r="H274"/>
  <c r="H273"/>
  <c r="H276"/>
  <c r="H282"/>
  <c r="H283"/>
  <c r="H281"/>
  <c r="H280"/>
  <c r="H292"/>
  <c r="H293"/>
  <c r="H294"/>
  <c r="H291"/>
  <c r="H290"/>
  <c r="H286"/>
  <c r="H285"/>
  <c r="H269"/>
  <c r="H233"/>
  <c r="H305"/>
  <c r="H304"/>
  <c r="H303"/>
  <c r="H393"/>
  <c r="H394"/>
  <c r="H392"/>
  <c r="H391"/>
  <c r="H390"/>
  <c r="H389"/>
  <c r="H885"/>
  <c r="H403"/>
  <c r="H402"/>
  <c r="H401"/>
  <c r="H405"/>
  <c r="H404"/>
  <c r="H400"/>
  <c r="H410"/>
  <c r="H409"/>
  <c r="H408"/>
  <c r="H413"/>
  <c r="H412"/>
  <c r="H411"/>
  <c r="H407"/>
  <c r="H399"/>
  <c r="H916"/>
  <c r="H312"/>
  <c r="H313"/>
  <c r="H315"/>
  <c r="H311"/>
  <c r="H310"/>
  <c r="H317"/>
  <c r="H316"/>
  <c r="H320"/>
  <c r="H319"/>
  <c r="H309"/>
  <c r="H332"/>
  <c r="H334"/>
  <c r="H331"/>
  <c r="H330"/>
  <c r="H341"/>
  <c r="H340"/>
  <c r="H327"/>
  <c r="H328"/>
  <c r="H329"/>
  <c r="H326"/>
  <c r="H325"/>
  <c r="H337"/>
  <c r="H339"/>
  <c r="H336"/>
  <c r="H335"/>
  <c r="H324"/>
  <c r="H357"/>
  <c r="H358"/>
  <c r="H359"/>
  <c r="H356"/>
  <c r="H355"/>
  <c r="H361"/>
  <c r="H360"/>
  <c r="H364"/>
  <c r="H363"/>
  <c r="H352"/>
  <c r="H354"/>
  <c r="H351"/>
  <c r="H350"/>
  <c r="H349"/>
  <c r="H369"/>
  <c r="H368"/>
  <c r="H367"/>
  <c r="H372"/>
  <c r="H371"/>
  <c r="H370"/>
  <c r="H375"/>
  <c r="H374"/>
  <c r="H373"/>
  <c r="H382"/>
  <c r="H381"/>
  <c r="H387"/>
  <c r="H386"/>
  <c r="H383"/>
  <c r="H380"/>
  <c r="H378"/>
  <c r="H377"/>
  <c r="H366"/>
  <c r="H346"/>
  <c r="H348"/>
  <c r="H345"/>
  <c r="H344"/>
  <c r="H343"/>
  <c r="H308"/>
  <c r="H156"/>
  <c r="H155"/>
  <c r="H154"/>
  <c r="H153"/>
  <c r="H924"/>
  <c r="H161"/>
  <c r="H160"/>
  <c r="H159"/>
  <c r="H165"/>
  <c r="H168"/>
  <c r="H167"/>
  <c r="H164"/>
  <c r="H172"/>
  <c r="H170"/>
  <c r="H175"/>
  <c r="H174"/>
  <c r="H179"/>
  <c r="H178"/>
  <c r="H177"/>
  <c r="H163"/>
  <c r="H186"/>
  <c r="H188"/>
  <c r="H185"/>
  <c r="H190"/>
  <c r="H184"/>
  <c r="H183"/>
  <c r="H182"/>
  <c r="H181"/>
  <c r="H158"/>
  <c r="H300"/>
  <c r="H299"/>
  <c r="H298"/>
  <c r="H297"/>
  <c r="H296"/>
  <c r="H955"/>
  <c r="H207"/>
  <c r="H206"/>
  <c r="H205"/>
  <c r="H204"/>
  <c r="H216"/>
  <c r="H215"/>
  <c r="H213"/>
  <c r="H212"/>
  <c r="H211"/>
  <c r="H221"/>
  <c r="H220"/>
  <c r="H219"/>
  <c r="H225"/>
  <c r="H226"/>
  <c r="H224"/>
  <c r="H223"/>
  <c r="H222"/>
  <c r="H218"/>
  <c r="H231"/>
  <c r="H230"/>
  <c r="H229"/>
  <c r="H228"/>
  <c r="H203"/>
  <c r="H975"/>
  <c r="H988"/>
  <c r="H72"/>
  <c r="H71"/>
  <c r="H70"/>
  <c r="H69"/>
  <c r="H147"/>
  <c r="H146"/>
  <c r="H145"/>
  <c r="H144"/>
  <c r="H20"/>
  <c r="H192"/>
  <c r="H232"/>
  <c r="H302"/>
  <c r="H388"/>
  <c r="H414"/>
  <c r="H425"/>
  <c r="H436"/>
  <c r="H447"/>
  <c r="H469"/>
  <c r="H491"/>
  <c r="H502"/>
  <c r="H546"/>
  <c r="H557"/>
  <c r="H568"/>
  <c r="H579"/>
  <c r="H590"/>
  <c r="H601"/>
  <c r="H623"/>
  <c r="H634"/>
  <c r="H645"/>
  <c r="H656"/>
  <c r="H667"/>
  <c r="H678"/>
  <c r="H689"/>
  <c r="H700"/>
  <c r="H711"/>
  <c r="H722"/>
  <c r="H733"/>
  <c r="H744"/>
  <c r="H755"/>
  <c r="H766"/>
  <c r="H777"/>
  <c r="H788"/>
  <c r="H799"/>
  <c r="H810"/>
  <c r="H821"/>
  <c r="H989"/>
  <c r="H866"/>
  <c r="H864"/>
  <c r="H882"/>
  <c r="H881"/>
  <c r="H880"/>
  <c r="H879"/>
  <c r="H875"/>
  <c r="H874"/>
  <c r="H873"/>
  <c r="H870"/>
  <c r="H869"/>
  <c r="H868"/>
  <c r="H867"/>
  <c r="H865"/>
  <c r="J863"/>
  <c r="J864"/>
  <c r="J865"/>
  <c r="J866"/>
  <c r="H862"/>
  <c r="J862"/>
  <c r="H871"/>
  <c r="H883"/>
  <c r="H977"/>
  <c r="H976"/>
  <c r="H979"/>
  <c r="H980"/>
  <c r="H978"/>
  <c r="H982"/>
  <c r="H983"/>
  <c r="H981"/>
  <c r="H985"/>
  <c r="H986"/>
  <c r="I975"/>
  <c r="H956"/>
  <c r="H958"/>
  <c r="H959"/>
  <c r="H960"/>
  <c r="H961"/>
  <c r="H962"/>
  <c r="H963"/>
  <c r="H957"/>
  <c r="H967"/>
  <c r="H968"/>
  <c r="H969"/>
  <c r="H972"/>
  <c r="H965"/>
  <c r="H974"/>
  <c r="I955"/>
  <c r="H926"/>
  <c r="H927"/>
  <c r="H929"/>
  <c r="H930"/>
  <c r="H925"/>
  <c r="H932"/>
  <c r="H933"/>
  <c r="H934"/>
  <c r="H935"/>
  <c r="H936"/>
  <c r="H931"/>
  <c r="H939"/>
  <c r="H938"/>
  <c r="H941"/>
  <c r="H942"/>
  <c r="H943"/>
  <c r="H944"/>
  <c r="H940"/>
  <c r="H946"/>
  <c r="H947"/>
  <c r="H948"/>
  <c r="H949"/>
  <c r="H950"/>
  <c r="H951"/>
  <c r="H952"/>
  <c r="H945"/>
  <c r="H954"/>
  <c r="I924"/>
  <c r="H918"/>
  <c r="H919"/>
  <c r="H917"/>
  <c r="H921"/>
  <c r="H922"/>
  <c r="H920"/>
  <c r="H923"/>
  <c r="I916"/>
  <c r="H887"/>
  <c r="H886"/>
  <c r="H890"/>
  <c r="H891"/>
  <c r="H892"/>
  <c r="H889"/>
  <c r="H896"/>
  <c r="H895"/>
  <c r="H898"/>
  <c r="H902"/>
  <c r="H903"/>
  <c r="H904"/>
  <c r="H905"/>
  <c r="H906"/>
  <c r="H907"/>
  <c r="H908"/>
  <c r="H909"/>
  <c r="H910"/>
  <c r="H911"/>
  <c r="H912"/>
  <c r="H913"/>
  <c r="H914"/>
  <c r="H901"/>
  <c r="H915"/>
  <c r="I885"/>
  <c r="I861"/>
  <c r="H855"/>
  <c r="H858"/>
  <c r="H857"/>
  <c r="H856"/>
  <c r="H860"/>
  <c r="I854"/>
  <c r="H848"/>
  <c r="H850"/>
  <c r="H851"/>
  <c r="H852"/>
  <c r="H849"/>
  <c r="H853"/>
  <c r="I847"/>
  <c r="H835"/>
  <c r="H827"/>
  <c r="H829"/>
  <c r="H830"/>
  <c r="H828"/>
  <c r="H832"/>
  <c r="H833"/>
  <c r="H831"/>
  <c r="H834"/>
  <c r="H837"/>
  <c r="H838"/>
  <c r="H840"/>
  <c r="H841"/>
  <c r="H842"/>
  <c r="H843"/>
  <c r="H844"/>
  <c r="H839"/>
  <c r="H845"/>
  <c r="I826"/>
  <c r="H899"/>
  <c r="H900"/>
  <c r="H987"/>
  <c r="C158" i="98"/>
  <c r="C157"/>
  <c r="C155"/>
  <c r="C153"/>
  <c r="C152"/>
  <c r="C144"/>
  <c r="C143"/>
  <c r="C141"/>
  <c r="C138"/>
  <c r="C133"/>
  <c r="C132"/>
  <c r="C130"/>
  <c r="C128"/>
  <c r="C126"/>
  <c r="C124"/>
  <c r="C122"/>
  <c r="C121"/>
  <c r="C113"/>
  <c r="C112"/>
  <c r="C109"/>
  <c r="C108"/>
  <c r="C106"/>
  <c r="C105"/>
  <c r="C104"/>
  <c r="C101"/>
  <c r="C100"/>
  <c r="C98"/>
  <c r="C97"/>
  <c r="C95"/>
  <c r="C93"/>
  <c r="C91"/>
  <c r="C90"/>
  <c r="C89"/>
  <c r="C88"/>
  <c r="C86"/>
  <c r="C84"/>
  <c r="C78"/>
  <c r="C76"/>
  <c r="C71"/>
  <c r="C70"/>
  <c r="C68"/>
  <c r="C67"/>
  <c r="C65"/>
  <c r="C64"/>
  <c r="C62"/>
  <c r="C61"/>
  <c r="C59"/>
  <c r="C57"/>
  <c r="C56"/>
  <c r="C54"/>
  <c r="C52"/>
  <c r="C51"/>
  <c r="C49"/>
  <c r="C48"/>
  <c r="C45"/>
  <c r="C43"/>
  <c r="C42"/>
  <c r="C39"/>
  <c r="C38"/>
  <c r="C33"/>
  <c r="C32"/>
  <c r="C27"/>
  <c r="C25"/>
  <c r="C24"/>
  <c r="C23"/>
  <c r="C159" s="1"/>
  <c r="C161" i="100"/>
  <c r="C109"/>
  <c r="C106"/>
  <c r="C165"/>
  <c r="C169"/>
  <c r="C101"/>
  <c r="C71"/>
  <c r="C76"/>
  <c r="C78"/>
  <c r="C84"/>
  <c r="C70"/>
  <c r="H397" i="95"/>
  <c r="H306"/>
  <c r="H278"/>
  <c r="H251"/>
  <c r="H52"/>
  <c r="C86" i="100"/>
  <c r="C27"/>
  <c r="C25"/>
  <c r="C24"/>
  <c r="C33"/>
  <c r="C32"/>
  <c r="C39"/>
  <c r="C38"/>
  <c r="C43"/>
  <c r="C45"/>
  <c r="C42"/>
  <c r="C49"/>
  <c r="C52"/>
  <c r="C54"/>
  <c r="C51"/>
  <c r="C57"/>
  <c r="C56"/>
  <c r="C48"/>
  <c r="C59"/>
  <c r="C65"/>
  <c r="C64"/>
  <c r="C62"/>
  <c r="C68"/>
  <c r="C67"/>
  <c r="C61"/>
  <c r="C23"/>
  <c r="C91"/>
  <c r="C93"/>
  <c r="C95"/>
  <c r="C90"/>
  <c r="C98"/>
  <c r="C100"/>
  <c r="C113"/>
  <c r="C112"/>
  <c r="C105"/>
  <c r="C104"/>
  <c r="C108"/>
  <c r="C97"/>
  <c r="C122"/>
  <c r="C124"/>
  <c r="C126"/>
  <c r="C128"/>
  <c r="C130"/>
  <c r="C138"/>
  <c r="C133"/>
  <c r="C132"/>
  <c r="C141"/>
  <c r="C144"/>
  <c r="C143"/>
  <c r="C121"/>
  <c r="C153"/>
  <c r="C155"/>
  <c r="C158"/>
  <c r="C157"/>
  <c r="C152"/>
  <c r="C89"/>
  <c r="C88"/>
  <c r="C159"/>
  <c r="C171"/>
  <c r="C172"/>
</calcChain>
</file>

<file path=xl/sharedStrings.xml><?xml version="1.0" encoding="utf-8"?>
<sst xmlns="http://schemas.openxmlformats.org/spreadsheetml/2006/main" count="5060" uniqueCount="783">
  <si>
    <t>Закон Тульской области "О комиссии по делам несовершеннолетних и защите их прав в Тульской области и о наделении органов самоуправления государственными полномочиями"</t>
  </si>
  <si>
    <t>Бюджетные инвестиции в объекты капитального строительства, не включенные в целевые программы</t>
  </si>
  <si>
    <t>Бюджетные инвестиции в объекты капитального строительства собственности муниципальных образований</t>
  </si>
  <si>
    <t>102 01 02</t>
  </si>
  <si>
    <t>Благоустройство</t>
  </si>
  <si>
    <t>Целевая программа "Благоустройство территорий муниципального образования Щекинский район на 2006-2010 годы"</t>
  </si>
  <si>
    <t>522 20 00</t>
  </si>
  <si>
    <t>14</t>
  </si>
  <si>
    <t>НАЦИОНАЛЬНАЯ ОБОРОНА</t>
  </si>
  <si>
    <t>Федеральный закон "Об актах гражданского состояния"</t>
  </si>
  <si>
    <t>Целевая программа "Модернизация объектов коммунальной инфраструктуры на 2006-2010 г.г."</t>
  </si>
  <si>
    <t>"О внесении изменений в решение Собрания представителей</t>
  </si>
  <si>
    <t>Доплаты к пенсиям государственных служащих субъектов Российской Федерации и муниципальных служащих</t>
  </si>
  <si>
    <t>505 00 00</t>
  </si>
  <si>
    <t>Дотации из районного фонда финансовой поддержки поселений, образованного за счет субсидий из областного фонда софинансирования социальных расходов</t>
  </si>
  <si>
    <t>Дотации из районного фонда финансовой поддержки поселений, образованного за счет собственных средств района</t>
  </si>
  <si>
    <t>Закон Российской Федерации "Об образовании"</t>
  </si>
  <si>
    <t>Детские дошкольные учреждения</t>
  </si>
  <si>
    <t>Школы-детские сады, школы начальные, неполные средние и средние</t>
  </si>
  <si>
    <t>Учреждения по внешкольной работе с детьми</t>
  </si>
  <si>
    <t>423 00 00</t>
  </si>
  <si>
    <t>Ежемесячное денежное вознаграждение за классное руководство</t>
  </si>
  <si>
    <t>Учреждения, обеспечивающие предоставление услуг  в сфере образования</t>
  </si>
  <si>
    <t xml:space="preserve">07 </t>
  </si>
  <si>
    <t>435 00 00</t>
  </si>
  <si>
    <t>Мероприятия в области образования</t>
  </si>
  <si>
    <t>436 00 00</t>
  </si>
  <si>
    <t>Другие вопросы в области здравоохранения, физической культуры и спорта</t>
  </si>
  <si>
    <t>795 97 10</t>
  </si>
  <si>
    <t>795 97 14</t>
  </si>
  <si>
    <t>795 97 30</t>
  </si>
  <si>
    <t>442 99 00</t>
  </si>
  <si>
    <t>450 85 00</t>
  </si>
  <si>
    <t>Другие вопросы в области культуры, кинематографии, средств массовой информации</t>
  </si>
  <si>
    <t>Судебная система</t>
  </si>
  <si>
    <t>Обслуживание государственного и муниципального долга</t>
  </si>
  <si>
    <t>Резервные фонды</t>
  </si>
  <si>
    <t>Другие общегосударственные вопросы</t>
  </si>
  <si>
    <t>Мобилизационная подготовка экономики</t>
  </si>
  <si>
    <t>Органы внутренних дел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</si>
  <si>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</si>
  <si>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</si>
  <si>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</si>
  <si>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</si>
  <si>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 xml:space="preserve">Общее образование </t>
  </si>
  <si>
    <t>Молодежная политика и оздоровление детей</t>
  </si>
  <si>
    <t>Другие вопросы в области образования</t>
  </si>
  <si>
    <t>08</t>
  </si>
  <si>
    <t xml:space="preserve">Культура </t>
  </si>
  <si>
    <t>Итого:</t>
  </si>
  <si>
    <t>Целевая программа "Модернизация объектов электросетевого хозяйства муниципального образования Щекинский район на 2007-2010 годы"</t>
  </si>
  <si>
    <t>006</t>
  </si>
  <si>
    <t>Подпрограмма "Мероприятия по улучшению материально-технической базы образовательных учреждений на период с 2006 г. по 2010 г."</t>
  </si>
  <si>
    <t>Муниципальная целевая программа "Жилищное строительство на территории муниципального образования Щекинский район на 2007 - 2010 годы"</t>
  </si>
  <si>
    <t>Подпрограмма "Энергосбережение"</t>
  </si>
  <si>
    <t>МЕЖБЮДЖЕТНЫЕ ТРАНСФЕРТЫ</t>
  </si>
  <si>
    <t>Комитет здравоохранения администрации Щекинского района</t>
  </si>
  <si>
    <t>522 28 00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</si>
  <si>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</si>
  <si>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Обеспечение мероприятий по капитальному ремонту многоквартирных домов и переселению граждан из аварийного жилищного фонда </t>
  </si>
  <si>
    <t>098 00 00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</si>
  <si>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</si>
  <si>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098 01 00</t>
  </si>
  <si>
    <t>Обеспечение мероприятий по капитальному ремонту многоквартирных домов</t>
  </si>
  <si>
    <t>000 1 14 06000 00 0000 430</t>
  </si>
  <si>
    <t>000 1 14 06010 00 0000 430</t>
  </si>
  <si>
    <t>000 1 14 06014 10 0000 430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</si>
  <si>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</si>
  <si>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 xml:space="preserve"> 1 14 06010 00 0000 430 </t>
  </si>
  <si>
    <t xml:space="preserve"> 1 14 06014 10 0000 430 </t>
  </si>
  <si>
    <t>098 01 01</t>
  </si>
  <si>
    <t>Субсидии юридическим лицам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</si>
  <si>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</si>
  <si>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098 02 00</t>
  </si>
  <si>
    <t>098 02 01</t>
  </si>
  <si>
    <t>Муниципальная адресная программа по проведению капитального ремонта многоквартирных жилых домов на территории муниципального образования Щекинский район на 2008 год</t>
  </si>
  <si>
    <t>Закон Тульской области "Об организации и осуществлении деятельности по опеке и попечительству в Тульской области и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попечительству"</t>
  </si>
  <si>
    <t xml:space="preserve">Закон Тульской области "Об областной целевой программе "Социальное развитие села Тульской области до 2010 года" </t>
  </si>
  <si>
    <t>Профессиональная подготовка, переподготовка и повышение квалификации</t>
  </si>
  <si>
    <t>434 00 00</t>
  </si>
  <si>
    <t>Мероприятия по переподготовке и повышению квалификации</t>
  </si>
  <si>
    <t>Дотации из районного фонда финансовой поддержки поселений, образованного за счет субвенций из областного фонда компенсаций</t>
  </si>
  <si>
    <t>795 97 16</t>
  </si>
  <si>
    <t>Подпрограмма "Мероприятия по укреплению и развитию материально-технической базы учреждений здравоохранения Щекинского района"</t>
  </si>
  <si>
    <t>485 97 00</t>
  </si>
  <si>
    <t>219 01 00</t>
  </si>
  <si>
    <t>Закон Тульской области "О музеях и музейных ценностях Тульской области"</t>
  </si>
  <si>
    <t>Поисковые и аварийно-спасательные учреждения</t>
  </si>
  <si>
    <t>302 00 00</t>
  </si>
  <si>
    <t>795 40 03</t>
  </si>
  <si>
    <t>Субвенции на оплату доступа образовательных учреждений к ресурсам сети интернет с 01.09.2008 г.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</si>
  <si>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</si>
  <si>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</si>
  <si>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</si>
  <si>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092 03 00</t>
  </si>
  <si>
    <t>001 40 00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</si>
  <si>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</si>
  <si>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</si>
  <si>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</si>
  <si>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</si>
  <si>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Закон Тульской области "О некоторых особенностях межбюджетных отношений на территории Тульской области в 2007-2008 годах"</t>
  </si>
  <si>
    <t>к решению Собрания представителей Щекинского района</t>
  </si>
  <si>
    <t xml:space="preserve">Щекинского района от 18.12.2007 г. №34/360  </t>
  </si>
  <si>
    <t>"О бюджете муниципального образования</t>
  </si>
  <si>
    <t xml:space="preserve">от 18.12.2007 г. №34/360 </t>
  </si>
  <si>
    <t xml:space="preserve">Бюджет </t>
  </si>
  <si>
    <t xml:space="preserve"> муниципального образования  Щекинский район</t>
  </si>
  <si>
    <t>Код классификации</t>
  </si>
  <si>
    <t>Наименование показателей</t>
  </si>
  <si>
    <t xml:space="preserve">Сумма </t>
  </si>
  <si>
    <t>000 1 00 00000 00 0000 000</t>
  </si>
  <si>
    <t xml:space="preserve"> ДОХОДЫ 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</si>
  <si>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</si>
  <si>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</si>
  <si>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</si>
  <si>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</si>
  <si>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</si>
  <si>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 физических лиц с доходов,  полученных физическими лицами, являющимися налоговыми резидентами Российской Федерации, в виде дивидендов от долевого участия в деятельности организаций</t>
  </si>
  <si>
    <t>000 1 01 02020 01 0000 110</t>
  </si>
  <si>
    <t>Налог на доходы  физических лиц с доходов, облагаемых по налоговой ставке, установленной пунктом 1 статьи 224 Налогового кодекса Российской  Федерации</t>
  </si>
  <si>
    <t>000 1 01 02021 01 0000 110</t>
  </si>
  <si>
    <t>Налог на доходы  физических лиц с доходов, облагаемых по налоговой ставке, установленной пунктом 1 статьи 224 Налогового кодекса Российской 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</si>
  <si>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000 1 01 02022 01 0000 110</t>
  </si>
  <si>
    <t>Налог на доходы  физических лиц с доходов, облагаемых по налоговой ставке, установленной пунктом 1 статьи 224 Налогового кодекса Российской  Федерации и 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</si>
  <si>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000 1 01 02030 01 0000 110</t>
  </si>
  <si>
    <t>Налог на доходы физических  лиц с доходов, полученных физическими лицами, не являющимися налоговыми резидентами Российской Федерации</t>
  </si>
  <si>
    <t>000 1 01 02040 01 0000 110</t>
  </si>
  <si>
    <t xml:space="preserve">Налог на доходы физических лиц с доходов, полученных  в виде 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 процентах при получении заемных (кредитных) средств               </t>
  </si>
  <si>
    <t>000 1 05 00000 00 0000 000</t>
  </si>
  <si>
    <t>Налоги на совокупный доход</t>
  </si>
  <si>
    <t>000 1 05 01000 00 0000 110</t>
  </si>
  <si>
    <t>Налог,  взимаемый в связи с применением упрощенной системы налогообложения</t>
  </si>
  <si>
    <t>000 1 05 01010 01 0000 110</t>
  </si>
  <si>
    <t>Налог,  взимаемый  с налогоплательщиков, выбравших в качестве объекта налогообложения доходы</t>
  </si>
  <si>
    <t>000 1 05 01020 01 0000 110</t>
  </si>
  <si>
    <t>Налог,  взимаемый  с налогоплательщиков, выбравших в качестве объекта налогообложения доходы, уменьшенные на величину расходов</t>
  </si>
  <si>
    <t>000 1 05 02000 02 0000 110</t>
  </si>
  <si>
    <t>Единый налог на вмененный доход для отдельных видов  деятельности</t>
  </si>
  <si>
    <t>000 1 05 03000 01 0000 110</t>
  </si>
  <si>
    <t xml:space="preserve">Единый  сельскохозяйственный налог </t>
  </si>
  <si>
    <t>000 1 06 00000 00 0000 000</t>
  </si>
  <si>
    <t>Налоги  на имущество</t>
  </si>
  <si>
    <t>000 1 06 02000 02 0000 110</t>
  </si>
  <si>
    <t>Налог на имущество  организаций</t>
  </si>
  <si>
    <t>000 1 06 02010 02 0000 110</t>
  </si>
  <si>
    <t>Налог на имущество  организаций по имуществу, не входящему в Единую систему газоснабжения</t>
  </si>
  <si>
    <t>000 1 06 02020 02 0000 110</t>
  </si>
  <si>
    <t>Налог на имущество  организаций по имуществу,  входящему в Единую систему газоснабжения</t>
  </si>
  <si>
    <t>000 1 08 00000 00 0000 000</t>
  </si>
  <si>
    <t>Государственная пошлина, сборы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</si>
  <si>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</si>
  <si>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</si>
  <si>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</si>
  <si>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  Верховного Суда Российской Федерации)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</si>
  <si>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</si>
  <si>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</si>
  <si>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000 1 08 07140 01 0000 110</t>
  </si>
  <si>
    <t>Государственная пошлина за  государственную регистрацию транспортных средств и иные юридически значимые действия, связанные с изменениями и выдачей документов на 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</si>
  <si>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000 1 08 07150 01 0000 110</t>
  </si>
  <si>
    <t>Государственная пошлина за  выдачу разрешения на установку рекламной конструкции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</si>
  <si>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</si>
  <si>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</si>
  <si>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</si>
  <si>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</si>
  <si>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</si>
  <si>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</si>
  <si>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</si>
  <si>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</si>
  <si>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</si>
  <si>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</si>
  <si>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000 1 11 05010 10 0000 120</t>
  </si>
  <si>
    <t>Доходы, получаемые в виде арендной  платы за земельные участки,  государственная собственность на которые не  разграничена и которые расположены в границах поселений,  а так же средства от  продажи права на заключение договоров аренды  указанных земельных участков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</si>
  <si>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</si>
  <si>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</si>
  <si>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000 1 11 05035 05 0000 120</t>
  </si>
  <si>
    <t>Доходы от сдачи в аренду имущества, находящегося в оперативном управлении органов  управления муниципальных районов и созданных ими учреждений (за исключением имущества муниципальных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</si>
  <si>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</si>
  <si>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</si>
  <si>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</si>
  <si>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</si>
  <si>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</si>
  <si>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 собственности муниципальных районов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</si>
  <si>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</si>
  <si>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</si>
  <si>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</si>
  <si>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</si>
  <si>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000 1 14 00000 00 0000 000 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</si>
  <si>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</si>
  <si>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</si>
  <si>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</si>
  <si>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000 1 14 01050 05 0000 410</t>
  </si>
  <si>
    <t>Доходы от продажи квартир, находящихся в собственности муниципальных районов</t>
  </si>
  <si>
    <t xml:space="preserve">000 1 14 02000 00 0000 000 </t>
  </si>
  <si>
    <t>Доходы от реализации  имущества,  находящегося в государственной и муниципальной собственности (за исключением имущества автономных учреждений, а так же имущества муниципальных унитарных предприятий, в том числе казенных)</t>
  </si>
  <si>
    <t xml:space="preserve">000 1 14 02030 05 0000 410 </t>
  </si>
  <si>
    <t>Доходы от реализации  имущества,  находящегося в  собственности муниципальных районов (за исключением имущества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</si>
  <si>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000 1 14 02033 05 0000 410 </t>
  </si>
  <si>
    <t>Доходы от реализации  иного имущества,  находящегося в  собственности муниципальных районов (за исключением имущества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</si>
  <si>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участков,государственная собственность на которые не разграничена</t>
  </si>
  <si>
    <t>Доходы от продажи земельных участков,государственная собственность на которые не разграничена и которые расположены в границах поселений</t>
  </si>
  <si>
    <t>000 1 16 00000 00 0000 000</t>
  </si>
  <si>
    <t>Штрафы, санкции, возмещение ущерба</t>
  </si>
  <si>
    <t>000 1 16 03000 00 0000 140</t>
  </si>
  <si>
    <t>Денежные взыскания (штрафы) за нарушение законадательства о налогах и сборах</t>
  </si>
  <si>
    <t>000 1 16 03010 01 0000 140</t>
  </si>
  <si>
    <t xml:space="preserve">Закон Тульской области от 17 декабря 2007 г. N 937-ЗТО "Об областной целевой программе "Газификация населенных пунктов Тульской области на 2008 год" </t>
  </si>
  <si>
    <t xml:space="preserve">Закон Тульской области от 17 декабря 2007 г. N 938-ЗТО "Об областной целевой программе "Социальное развитие села Тульской области до 2010 года" </t>
  </si>
  <si>
    <t>522 02 00</t>
  </si>
  <si>
    <t xml:space="preserve">Закон Тульской области "Об областной целевой программе "Газификация населенных пунктов Тульской области на 2008 год" </t>
  </si>
  <si>
    <t>Доходы , получаемые в виде арендной либо иной  платы за передачу в возмездное пользование государственного и муниципального имущества (за исключением  имущества автономных учреждений, а также имущества государственных  и  муниципальных унитарных предприятий, в том числе казенных)</t>
  </si>
  <si>
    <t>Доходы , получаемые в виде арендной  платы за земельные участки,  государственная собственность на которые не  разграничена,  а также средства от  продажи права на заключение договоров аренды  указанных земельных участков</t>
  </si>
  <si>
    <t>Доходы , получаемые в виде арендной  платы за земельные участки,  государственная собственность на которые не  разграничена и которые расположены в границах поселений,  а также средства от  продажи права на заключение договоров аренды  указанных земельных участков</t>
  </si>
  <si>
    <t>Муниципальная целевая программа "Молодежь Щекинского района на 2008-2010 г.г"</t>
  </si>
  <si>
    <t xml:space="preserve"> от 27.08.2008 г. № 43/451  </t>
  </si>
  <si>
    <t xml:space="preserve">от 27.08.2008 г.№ 43/451 </t>
  </si>
  <si>
    <t>795 21 00</t>
  </si>
  <si>
    <t>447</t>
  </si>
  <si>
    <t>Проведение оздоровительных и других мероприятий для детей и молодежи</t>
  </si>
  <si>
    <t>Доходы от сдачи в аренду имущества,находящегося в оперативном управлении органов государственной власти, органов местного самоуправления,государственных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</si>
  <si>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имущества,находящегося в оперативном управлении органов  управления муниципальных районов и созданных ими учреждений (за исключением имущества муниципальных автономных учреждений)</t>
  </si>
  <si>
    <t>Прочие поступления от использования имущества, находящегося в  собственности муниципальных районов(за исключением имущества автономных учреждений, а также имущества  муниципальных унитарных предприятий, в том числе казенных)</t>
  </si>
  <si>
    <t>Доходы  от продажи квартир находящихся в собственности  муниципальных районов</t>
  </si>
  <si>
    <t>Доходы от реализации  имущества,  находящегося в государственной и муниципальной собственности (за исключением имущества автономных учреждений а так же имущества муниципальных унитарных предприятий, в том числе казенных)</t>
  </si>
  <si>
    <t>Доходы от реализации  имущества,  находящегося в  собственности муниципальных районов (за исключением имущества муниципальных автономных учреждений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</si>
  <si>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 иного имущества,  находящегося в  собственности муниципальных районов (за исключением имущества муниципальных автономных учреждений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</si>
  <si>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  государственная  собственность на которые не разграничена  </t>
  </si>
  <si>
    <t>Доходы от продажи земельных участков  государственная  собственность на которые не разграничена   и которые расположены в границах поселений</t>
  </si>
  <si>
    <t xml:space="preserve"> 1 08 07150 01 0000 110</t>
  </si>
  <si>
    <t>Проценты, полученные от предоставления бюджетных кредитов внутри страны за чсет средств бюджетов муниципальных районов</t>
  </si>
  <si>
    <t xml:space="preserve"> 1 16 90050 05 0000 140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</si>
  <si>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</si>
  <si>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</si>
  <si>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000 1 16 21000 05 0000 140</t>
  </si>
  <si>
    <t>Денежные взыскания (штрафы) за нарушение законодательтсва о налогах и сборах, предусмотренные статьями 116, 117, 118, пунктами 1 и 2 статьи 120, статьями 125, 126, 128,129, 129.1, 132, 133, 134, 135, 135.1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</si>
  <si>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</si>
  <si>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</si>
  <si>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</si>
  <si>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законадательства о применении    контрольно-кассовой   техники при осуществлении наличных денежных расчетов и (или) расчетов с использованием платежных карт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</si>
  <si>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</si>
  <si>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</si>
  <si>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000 1 16 25000 01 0000 140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</si>
  <si>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</si>
  <si>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000 1 16 25050 01 0000 140</t>
  </si>
  <si>
    <t>Денежные взыскания (штрафы) за нарушение законодательства  в области охраны окружающей среды</t>
  </si>
  <si>
    <t>000 1 16 25060 01 0000 140</t>
  </si>
  <si>
    <t xml:space="preserve">Денежные взыскания (штрафы) за нарушение земельного законодательства </t>
  </si>
  <si>
    <t>000 1 16 27000 01 0000 140</t>
  </si>
  <si>
    <t>Денежные взыскания (штрафы) за нарушение Федерального закона "О пожарной безопасности"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</si>
  <si>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</si>
  <si>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</si>
  <si>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000 1 16 30000 01 0000 140</t>
  </si>
  <si>
    <t>Денежные взыскания (штрафы) за административные правонарушения в области дорожного движения</t>
  </si>
  <si>
    <t>000 1 16 90000 00 0000 140</t>
  </si>
  <si>
    <t>Прочие поступления от денежных взысканий (штрафов) и иных сумм в возмещение ущерба</t>
  </si>
  <si>
    <t>000 1 16 90050 05 0000 140</t>
  </si>
  <si>
    <t>Прочие поступления от денежных взысканий (штрафов) и иных сумм в возмещение ущерба, зачисляемые в  бюджеты муниципальных районов</t>
  </si>
  <si>
    <t>000 1 17 00000 00 0000 000</t>
  </si>
  <si>
    <t>Прочие неналоговые доходы</t>
  </si>
  <si>
    <t>000 1 17 05000 00 0000 180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</si>
  <si>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</si>
  <si>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</si>
  <si>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</si>
  <si>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</si>
  <si>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</si>
  <si>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000 2 02 01001 00 0000 151</t>
  </si>
  <si>
    <t>Дотации на выравнивание бюджетной обеспеченности</t>
  </si>
  <si>
    <t>000 2 02 01001 05 0000 151</t>
  </si>
  <si>
    <t>Дотации бюджетам муниципальных районов на выравнивание бюджетной обеспеченности</t>
  </si>
  <si>
    <t>000 2 02 01003 00 0000 151</t>
  </si>
  <si>
    <t>Дотации бюджетам на поддержку мер по обеспечению сбалансированности бюджетов</t>
  </si>
  <si>
    <t>000 2 02 01003 05 0000 151</t>
  </si>
  <si>
    <t>Дотации бюджетам муниципальных районов на поддержку мер по обеспечению сбалансированности бюджетов</t>
  </si>
  <si>
    <t>000 2 02 01008 00 0000 151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</si>
  <si>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</si>
  <si>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000 2 02 01008 05 0000 151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</si>
  <si>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</si>
  <si>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000 2 02 02000 00 0000 151</t>
  </si>
  <si>
    <t>000 2 02 02024 00 0000 151</t>
  </si>
  <si>
    <t>Субсидии бюджетам на денежные выплаты медицинскому персоналу фельдшерско - 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</si>
  <si>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</si>
  <si>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</si>
  <si>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2 02 02089 05 0001 151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</si>
  <si>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</si>
  <si>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2 02 02089 05 0002 151</t>
  </si>
  <si>
    <t>000 2 02 02077 00 0000 151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</si>
  <si>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 (объекты капитального строительства собственности муниципальных образований)</t>
  </si>
  <si>
    <t>000 2 02 02077 05 0000 151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</si>
  <si>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</si>
  <si>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000 2 02 02088 00 0000 151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</si>
  <si>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</si>
  <si>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</si>
  <si>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</si>
  <si>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000 2 02 02088 05 0001 151</t>
  </si>
  <si>
    <t>Субсидии бюджетам муниципальных районов на обеспечение мероприятий по капитальному ремонту многоквартирных домов 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</si>
  <si>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</si>
  <si>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</si>
  <si>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</si>
  <si>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</si>
  <si>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000 2 02 02089 05 0000 151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</si>
  <si>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</si>
  <si>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 </t>
  </si>
  <si>
    <t xml:space="preserve">Субсидии юридическим лицам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</si>
  <si>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</si>
  <si>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>ТСЖ "Щекино-1"</t>
  </si>
  <si>
    <t>ТСЖ "Щекино-3"</t>
  </si>
  <si>
    <t>ТСЖ "Щекино-4"</t>
  </si>
  <si>
    <t>ТСЖ "Щекино-5"</t>
  </si>
  <si>
    <t>ТСЖ "Щекино-6"</t>
  </si>
  <si>
    <t>ТСЖ "Щекино-7"</t>
  </si>
  <si>
    <t>ТСЖ "Щекино-8"</t>
  </si>
  <si>
    <t>ТСЖ "Щекино-9"</t>
  </si>
  <si>
    <t>ТСЖ "Щекино-11"</t>
  </si>
  <si>
    <t>ТСЖ "Щекино-14"</t>
  </si>
  <si>
    <t>ТСЖ "Щекино-15"</t>
  </si>
  <si>
    <t>ТСЖ "Бабушки и К*"</t>
  </si>
  <si>
    <t>ТСЖ "Успех"</t>
  </si>
  <si>
    <t>ТСЖ "Комфорт"</t>
  </si>
  <si>
    <t>ТСЖ "МЖК"</t>
  </si>
  <si>
    <t>ТСЖ "Авангард"</t>
  </si>
  <si>
    <t>УО ООО "ЭКОжилстрой"</t>
  </si>
  <si>
    <t>ТСЖ "Восход"</t>
  </si>
  <si>
    <t>ТСЖ "Парус"</t>
  </si>
  <si>
    <t>ТСЖ "Доверие"</t>
  </si>
  <si>
    <t>ТСЖ "Уют"</t>
  </si>
  <si>
    <t>ТСЖ "Новая Эра"</t>
  </si>
  <si>
    <t>ТСЖ "Вера"</t>
  </si>
  <si>
    <t>ТСЖ "Лира"</t>
  </si>
  <si>
    <t>ТСЖ "Проспект"</t>
  </si>
  <si>
    <t>ТСЖ "Инициатива"</t>
  </si>
  <si>
    <t>ТСЖ "Валентина"</t>
  </si>
  <si>
    <t>УО  "Ломинцевожилстрой"</t>
  </si>
  <si>
    <t>ТСЖ "Евгения"</t>
  </si>
  <si>
    <t>УО ООО "Жилсервис и благоустройство"</t>
  </si>
  <si>
    <t>ТСЖ "Дубрава"</t>
  </si>
  <si>
    <t>ТСЖ "Юбилейный"</t>
  </si>
  <si>
    <t>ТСЖ "Людмила"</t>
  </si>
  <si>
    <t>ООО "Жилдомсервис"</t>
  </si>
  <si>
    <t>ТСЖ "Радуга"</t>
  </si>
  <si>
    <t>ТСЖ "Луч"</t>
  </si>
  <si>
    <t>Субсидии бюджетам муниципальных районов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</si>
  <si>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</si>
  <si>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</si>
  <si>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000 2 02 02999 00 0000 151</t>
  </si>
  <si>
    <t>Прочие субсидии</t>
  </si>
  <si>
    <t>000 2 02 02999 05 0000 151</t>
  </si>
  <si>
    <t>Прочие субсидии бюджетам муниципальных районов</t>
  </si>
  <si>
    <t>Субсидии на реализацию мероприятий по подготовке объектов жилищно-коммунального хозяйства и социальной сферы к работе в зимних условиях 2008 - 2009 годов</t>
  </si>
  <si>
    <t xml:space="preserve">Субсидии из областного фонда софинансирования социальных расходов на формирование районных фондов финансовой поддержки поселений </t>
  </si>
  <si>
    <t>000 2 02 03000 00 0000 151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</si>
  <si>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</si>
  <si>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</si>
  <si>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</si>
  <si>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</si>
  <si>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</si>
  <si>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</si>
  <si>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</si>
  <si>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</si>
  <si>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</si>
  <si>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</si>
  <si>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</si>
  <si>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</si>
  <si>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000 2 02 03021 00 0000 151</t>
  </si>
  <si>
    <t>Субвенции бюджетам муниципальных образований на ежемесячное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</si>
  <si>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</si>
  <si>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</si>
  <si>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000 2 02 03022 00 0000 151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</si>
  <si>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</si>
  <si>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000 2 02 03022 05 0000 151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</si>
  <si>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</si>
  <si>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</si>
  <si>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</si>
  <si>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</si>
  <si>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</si>
  <si>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административных комиссий и рассмотрению дел об административных правонарушениях"</t>
  </si>
  <si>
    <t>Закон Тульской области "О комиссии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прав"</t>
  </si>
  <si>
    <t>На реализацию отдельных государственных полномочий органов государственной власти Тульской области по расчету и предоставлению дотаций бюджетам поселений за счет средств бюджета области</t>
  </si>
  <si>
    <t>на осуществление отдельных государственных полномочий по расчету и предоставлению заменяющих по согласованию с представительными органами местного самоуправления  поселений дотаций поселениям дополнительных (дифференцированных) нормативов отчислений от федеральных и (или) региональных налогов и сборов, налогов, предусмотренных специальными налоговыми режимами, подлежащих в соответствии с Бюджетным кодексом Российской Федерации зачислению в бюджет Тульской области, в бюджеты  поселений, входящих в состав соответствующих муниципальных районов</t>
  </si>
  <si>
    <t>на обеспечение реализации отдельных государственных полномочий органов государственной власти Тульской области по расчету и предоставлению дотаций бюджетам поселений за счет средств бюджета области</t>
  </si>
  <si>
    <t>000 2 02 03029 00 0000 151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</si>
  <si>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</si>
  <si>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000 2 02 03029 05 0000 151</t>
  </si>
  <si>
    <t>Субвенции бюджетам муниципальных районов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</si>
  <si>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000 2 02 03999 00 0000 151</t>
  </si>
  <si>
    <t>Прочие субвенции</t>
  </si>
  <si>
    <t>000 2 02 03999 05 0000 151</t>
  </si>
  <si>
    <t>Прочие субвенции бюджетам муниципальных районов</t>
  </si>
  <si>
    <t xml:space="preserve">Закон Российской Федерации "Об образовании" </t>
  </si>
  <si>
    <t>На оплату доступа образовательных учреждений к ресурсам сети интернет с 01.09.2008 г.</t>
  </si>
  <si>
    <t>000 2 02 04000 00 0000 151</t>
  </si>
  <si>
    <t>000 2 02 04007 00 0000 151</t>
  </si>
  <si>
    <t>Межбюджетные трансферты, передаваемые бюджетам на реализацию программ местного развития и обеспечение занятости для шахтерских городов и поселков</t>
  </si>
  <si>
    <t>000 2 02 04007 05 0000 151</t>
  </si>
  <si>
    <t>Межбюджетные трансферты, передаваемые бюджетам муниципальных районов на реализацию программ местного развития и обеспечение занятости для шахтерских городов и поселков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</si>
  <si>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</si>
  <si>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</si>
  <si>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</si>
  <si>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</si>
  <si>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000 2 02 04999 00 0000 151</t>
  </si>
  <si>
    <t xml:space="preserve">Прочие межбюджетные трансферты, передаваемые бюджетам </t>
  </si>
  <si>
    <t>000 2 02 04999 05 0000 151</t>
  </si>
  <si>
    <t>Прочие межбюджетные трансферты, передаваемые бюджетам муниципальных районов</t>
  </si>
  <si>
    <t>ВСЕГО ДОХОДОВ</t>
  </si>
  <si>
    <t>РАСХОДЫ</t>
  </si>
  <si>
    <t>0100</t>
  </si>
  <si>
    <t>0200</t>
  </si>
  <si>
    <t>0300</t>
  </si>
  <si>
    <t>0400</t>
  </si>
  <si>
    <t>0500</t>
  </si>
  <si>
    <t>0700</t>
  </si>
  <si>
    <t>0800</t>
  </si>
  <si>
    <t>0900</t>
  </si>
  <si>
    <t>ЗДРАВООХРАНЕНИЕ И СПОРТ</t>
  </si>
  <si>
    <t>1000</t>
  </si>
  <si>
    <t>1100</t>
  </si>
  <si>
    <t>ВСЕГО РАСХОДОВ :</t>
  </si>
  <si>
    <t>Дефицит</t>
  </si>
  <si>
    <t xml:space="preserve">                                                                                     Приложение 2</t>
  </si>
  <si>
    <t>Приложение 2</t>
  </si>
  <si>
    <t xml:space="preserve">                                                                    к решению Собрания представителей </t>
  </si>
  <si>
    <t xml:space="preserve">                                                               "О бюджете муниципального образования </t>
  </si>
  <si>
    <t>" О бюджете муниципального образования</t>
  </si>
  <si>
    <t xml:space="preserve">                                                                от ____________________ № ______________  </t>
  </si>
  <si>
    <t xml:space="preserve"> от 18.12.2007 г. №34/360</t>
  </si>
  <si>
    <t>Перечень</t>
  </si>
  <si>
    <t>главных администраторов доходов бюджета муниципального образования Щекинский район на 2008 год</t>
  </si>
  <si>
    <t>КОД бюджетной классификации Российской Федерации</t>
  </si>
  <si>
    <t>Наименование главного администратора доходов бюджета МО Щекинский район</t>
  </si>
  <si>
    <t>главного админист-ратора доходов</t>
  </si>
  <si>
    <t>доходов местного бюджета</t>
  </si>
  <si>
    <t>Комитет по управлению муниципальной собственностью администрации муниципального образования Щекинский район</t>
  </si>
  <si>
    <t xml:space="preserve">ДОХОДЫ  ОТ ИСПОЛЬЗОВАНИЯ ИМУЩЕСТВА, НАХОДЯЩЕГОСЯ В ГОСУДАРСТВЕННОЙ И МУНИЦИПАЛЬНОЙ СОБСТВЕННОСТИ </t>
  </si>
  <si>
    <t xml:space="preserve"> 1 11 05000 00 0000 120</t>
  </si>
  <si>
    <t xml:space="preserve"> 1 11 05010 00 0000 120</t>
  </si>
  <si>
    <t xml:space="preserve"> 1 11 05010 10 0000 120</t>
  </si>
  <si>
    <t xml:space="preserve"> 1 11 05030 00 0000 120</t>
  </si>
  <si>
    <t>1 11 05035 05 0000 120</t>
  </si>
  <si>
    <t xml:space="preserve"> 1 11 09040 00 0000 120</t>
  </si>
  <si>
    <t xml:space="preserve"> 1 11 09045 05 0000 120</t>
  </si>
  <si>
    <t>ДОХОДЫ ОТ ПРОДАЖИ МАТЕРИАЛЬНЫХ И НЕМАТЕРИАЛЬНЫХ АКТИВОВ</t>
  </si>
  <si>
    <t xml:space="preserve"> 1 14 01000 00 0000 410 </t>
  </si>
  <si>
    <t>Доходы  от продажи квартир</t>
  </si>
  <si>
    <t xml:space="preserve"> 1 14 01050 05 0000 410 </t>
  </si>
  <si>
    <t xml:space="preserve"> 1 14 02000 00 0000 000 </t>
  </si>
  <si>
    <t xml:space="preserve"> 1 14 02030 05 0000 410 </t>
  </si>
  <si>
    <t xml:space="preserve"> 1 14 02033 05 0000 410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</si>
  <si>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</si>
  <si>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850</t>
  </si>
  <si>
    <t>Финансовое управление администрации МО Щекинский район</t>
  </si>
  <si>
    <t>1 17 01050 05 0000 180</t>
  </si>
  <si>
    <t>Невыясненные поступления, зачисляемые в  бюджеты муниципальных районов</t>
  </si>
  <si>
    <t>1 17 05050 05 0000 180</t>
  </si>
  <si>
    <t>1 11 03050 05 0000 120</t>
  </si>
  <si>
    <t>Прочие неналоговые доходы , зачисляемые в  бюджеты муниципальных районов</t>
  </si>
  <si>
    <t>2 02 04014 05 0000 151</t>
  </si>
  <si>
    <t>2 02 01001 05 0000 151</t>
  </si>
  <si>
    <t>2 02 01003 05 0000 151</t>
  </si>
  <si>
    <t>2 02 01008 05 0000 151</t>
  </si>
  <si>
    <t>2 02 02024 05 0000 151</t>
  </si>
  <si>
    <t>2 02 02077 05 0000 151</t>
  </si>
  <si>
    <t>2 02 02088 00 0000 151</t>
  </si>
  <si>
    <t>2 02 02999 05 0000 151</t>
  </si>
  <si>
    <t>2 02 03003 05 0000 151</t>
  </si>
  <si>
    <t>2 02 03007 05 0000 151</t>
  </si>
  <si>
    <t>2 02 03015 05 0000 151</t>
  </si>
  <si>
    <t>2 02 03021 05 0000 151</t>
  </si>
  <si>
    <t>2 02 03024 05 0000 151</t>
  </si>
  <si>
    <t>2 02 03027 05 0000 151</t>
  </si>
  <si>
    <t>Субвенции бюджетам муниципальных районов на содержание ребенка в семье опекуна и приемной семье, а также на оплату труда приемному родителю</t>
  </si>
  <si>
    <t>2 02 03029 05 0000 151</t>
  </si>
  <si>
    <t>2 02 03999 05 0000 151</t>
  </si>
  <si>
    <t>2 02 04007 05 0000 151</t>
  </si>
  <si>
    <t>Приложение 3</t>
  </si>
  <si>
    <t>Приложение 5</t>
  </si>
  <si>
    <t xml:space="preserve">от 18.12.2007 г. №34/360  </t>
  </si>
  <si>
    <t>Доходы бюджета муниципального образования Щекинский район</t>
  </si>
  <si>
    <t>на 2008 год по группам, подгруппам, статьям и подстатьям</t>
  </si>
  <si>
    <t>классификации доходов бюджетов Российской Федерации</t>
  </si>
  <si>
    <t>Приложение  4</t>
  </si>
  <si>
    <t>№/№   п/п</t>
  </si>
  <si>
    <t>Наименование  получателя  средств</t>
  </si>
  <si>
    <t>Целевая статья</t>
  </si>
  <si>
    <t>Вид расходов</t>
  </si>
  <si>
    <t>Сумма</t>
  </si>
  <si>
    <t xml:space="preserve">  </t>
  </si>
  <si>
    <t>520 13 13</t>
  </si>
  <si>
    <t>Приложение  10</t>
  </si>
  <si>
    <t xml:space="preserve">от 18.12.2007 г.№34/360  </t>
  </si>
  <si>
    <t xml:space="preserve">Ведомственная структура расходов бюджета муниципального образования Щекинский  район </t>
  </si>
  <si>
    <t>ГРБС</t>
  </si>
  <si>
    <t>Администрация муниципального образования Щекинский район</t>
  </si>
  <si>
    <t xml:space="preserve">Выполнение функций государственными органами </t>
  </si>
  <si>
    <t xml:space="preserve"> </t>
  </si>
  <si>
    <t>851</t>
  </si>
  <si>
    <t>ОХРАНА ОКРУЖАЮЩЕЙ СРЕДЫ</t>
  </si>
  <si>
    <t>Другие вопросы в области охраны окружающей среды</t>
  </si>
  <si>
    <t>Программа "Оздоровление экологической обстановки и охраны здоровья населения на территории муниципального образования Щекинский район на 2007-2010 гг."</t>
  </si>
  <si>
    <t>Целевая программа "Обеспечение жильем молодых семей на территории Щекинского района на 2006 - 2010 г.г."</t>
  </si>
  <si>
    <t>Финансовое  управление  администрации Щекинского района</t>
  </si>
  <si>
    <t>Комитет  по образованию администрации Щекинского района</t>
  </si>
  <si>
    <t>852</t>
  </si>
  <si>
    <t>Субсидии на реализацию мероприятий по подготовке объектов жилищно-коммунального хозяйства и объектов социальной сферы к работе в зимних условиях 2008-2009 гг.</t>
  </si>
  <si>
    <t>Организационно - воспитательная работа с молодежью</t>
  </si>
  <si>
    <t>Закон Тульской области "Об областной целевой программе по улучшению демографической ситуации в Тульской области на 2008-2010 годы"</t>
  </si>
  <si>
    <t xml:space="preserve">522 19 00 </t>
  </si>
  <si>
    <t>Закон Тульской области "Об областной целевой программе "Развитие образования в Тульской области на 2007 - 2009 годы"</t>
  </si>
  <si>
    <t>853</t>
  </si>
  <si>
    <t>Комплексная муниципальная целевая программа по предупреждению распространения в Щекинском районе заболевания, вызываемого вирусом иммунодефицита человека (ВИЧ-инфекции) на 2007 - 2009 гг. "Анти - ВИЧ/СПИД"</t>
  </si>
  <si>
    <t>795 97 20</t>
  </si>
  <si>
    <t>Медицинская помощь в дневных стационаров всех типов</t>
  </si>
  <si>
    <t>Комитет культуры администрации Щекинского района</t>
  </si>
  <si>
    <t>854</t>
  </si>
  <si>
    <t>Социальное обеспечение</t>
  </si>
  <si>
    <t>450 02 03</t>
  </si>
  <si>
    <t>453</t>
  </si>
  <si>
    <t>Пособия по социальной помощи населению</t>
  </si>
  <si>
    <t>КУЛЬТУРА, КИНЕМАТОГРАФИЯ, СРЕДСТВА МАССОВОЙ ИНФОРМАЦИИ</t>
  </si>
  <si>
    <t>р.01</t>
  </si>
  <si>
    <t>020 00 00</t>
  </si>
  <si>
    <t>Итого по р.01:</t>
  </si>
  <si>
    <t>р.03</t>
  </si>
  <si>
    <t>Итого по р.03:</t>
  </si>
  <si>
    <t>р.04</t>
  </si>
  <si>
    <t>405</t>
  </si>
  <si>
    <t>Итого по р.04:</t>
  </si>
  <si>
    <t>р.05</t>
  </si>
  <si>
    <t xml:space="preserve">01 </t>
  </si>
  <si>
    <t>350 01 00</t>
  </si>
  <si>
    <t>351 03 00</t>
  </si>
  <si>
    <t>351 04 00</t>
  </si>
  <si>
    <t>Итого по р.05:</t>
  </si>
  <si>
    <t>р.07</t>
  </si>
  <si>
    <t>Итого по р.07:</t>
  </si>
  <si>
    <t>р.08</t>
  </si>
  <si>
    <t>Итого по р.08:</t>
  </si>
  <si>
    <t>р.09</t>
  </si>
  <si>
    <t>522 34 00</t>
  </si>
  <si>
    <t>Итого по р.09:</t>
  </si>
  <si>
    <t>р.10</t>
  </si>
  <si>
    <t>505 05 02</t>
  </si>
  <si>
    <t>661</t>
  </si>
  <si>
    <t>Итого по р.10:</t>
  </si>
  <si>
    <t>р.11</t>
  </si>
  <si>
    <t>Итого по р.11:</t>
  </si>
  <si>
    <t>Всего:</t>
  </si>
  <si>
    <t>Закон Тульской области "О комплексной областной целевой программе "Культура Тульской области (2007 - 2010 годы)"</t>
  </si>
  <si>
    <t>Иные межбюджетные трансферты бюджетам бюджетной системы</t>
  </si>
  <si>
    <t>521 03 00</t>
  </si>
  <si>
    <t>017</t>
  </si>
  <si>
    <t>522 25 00</t>
  </si>
  <si>
    <t xml:space="preserve">02 </t>
  </si>
  <si>
    <t>Щекинского района от 18.12.2007 г. №34/360</t>
  </si>
  <si>
    <t>Щекинского района от 18.12. 2007 г. №34/360</t>
  </si>
  <si>
    <t>тыс.руб.</t>
  </si>
  <si>
    <t>ЖИЛИЩНО-КОММУНАЛЬНОЕ ХОЗЯЙСТВО</t>
  </si>
  <si>
    <t>ОБРАЗОВАНИЕ</t>
  </si>
  <si>
    <t>СОЦИАЛЬНАЯ ПОЛИТИКА</t>
  </si>
  <si>
    <t>12</t>
  </si>
  <si>
    <t>Раздел</t>
  </si>
  <si>
    <t>Подраздел</t>
  </si>
  <si>
    <t>05</t>
  </si>
  <si>
    <t>02</t>
  </si>
  <si>
    <t>795 40 00</t>
  </si>
  <si>
    <t>795 11 00</t>
  </si>
  <si>
    <t>795 12 00</t>
  </si>
  <si>
    <t>795 13 00</t>
  </si>
  <si>
    <t>795 14 00</t>
  </si>
  <si>
    <t>795 15 00</t>
  </si>
  <si>
    <t>102 00 00</t>
  </si>
  <si>
    <t>Целевые программы муниципальных образований</t>
  </si>
  <si>
    <t>795 17 00</t>
  </si>
  <si>
    <t>Обеспечение деятельности подведомственных учреждений</t>
  </si>
  <si>
    <t>431 00 00</t>
  </si>
  <si>
    <t>Проведение мероприятий для детей и молодежи</t>
  </si>
  <si>
    <t>Мероприятия в области здравоохранения, спорта и физической культуры, туризма</t>
  </si>
  <si>
    <t>Учебно- 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</si>
  <si>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Библиотеки</t>
  </si>
  <si>
    <t>442 00 00</t>
  </si>
  <si>
    <t xml:space="preserve">08 </t>
  </si>
  <si>
    <t>Мероприятия в сфере культуры, кинематографии и средств массовой информации</t>
  </si>
  <si>
    <t>450 00 00</t>
  </si>
  <si>
    <t>Государственная поддержка в сфере культуры,кинематографии и средств массовой информации</t>
  </si>
  <si>
    <t>Топливно-энергетический комплекс</t>
  </si>
  <si>
    <t>009</t>
  </si>
  <si>
    <t>Реализация программ местного развития и обеспечение занятости для шахтерских городов и поселков</t>
  </si>
  <si>
    <t>520 01 00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</si>
  <si>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</si>
  <si>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Социальная помощь</t>
  </si>
  <si>
    <t>Фонд софинансирования</t>
  </si>
  <si>
    <t>795 16 00</t>
  </si>
  <si>
    <t>Охрана семьи и детства</t>
  </si>
  <si>
    <t>516 00 00</t>
  </si>
  <si>
    <t>Выравнивание бюджетной обеспеченности</t>
  </si>
  <si>
    <t>516 01 30</t>
  </si>
  <si>
    <t>Выравнивание бюджетной обеспеченности поселений из районного фонда финансовой поддержки</t>
  </si>
  <si>
    <t>008</t>
  </si>
  <si>
    <t>Фонд финансовой поддержки</t>
  </si>
  <si>
    <t>Осуществление первичного воинского учета на территориях, где отсутствуют военные комиссариаты</t>
  </si>
  <si>
    <t>001 36 00</t>
  </si>
  <si>
    <t>420 99 00</t>
  </si>
  <si>
    <t>001</t>
  </si>
  <si>
    <t>Выполнение функций бюджетными учреждениями</t>
  </si>
  <si>
    <t>795 40 01</t>
  </si>
  <si>
    <t>795 40 02</t>
  </si>
  <si>
    <t>421 99 00</t>
  </si>
  <si>
    <t>423 99 00</t>
  </si>
  <si>
    <t>520 09 00</t>
  </si>
  <si>
    <t>431 01 00</t>
  </si>
  <si>
    <t>435 99 00</t>
  </si>
  <si>
    <t>452 99 00</t>
  </si>
  <si>
    <t>520 10 00</t>
  </si>
  <si>
    <t>ЗДРАВООХРАНЕНИЕ, ФИЗИЧЕСКАЯ КУЛЬТУРА  И СПОРТ</t>
  </si>
  <si>
    <t>Стационарная медицинская помощь</t>
  </si>
  <si>
    <t>470 99 00</t>
  </si>
  <si>
    <t>520 18 00</t>
  </si>
  <si>
    <t>Амбулаторная помощь</t>
  </si>
  <si>
    <t>471 99 00</t>
  </si>
  <si>
    <t>Скорая медицинская помощь</t>
  </si>
  <si>
    <t>477 99 00</t>
  </si>
  <si>
    <t>002 00 00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</si>
  <si>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</si>
  <si>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</si>
  <si>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002 03 00</t>
  </si>
  <si>
    <t>Выполнение функций органами местного самоуправления</t>
  </si>
  <si>
    <t>500</t>
  </si>
  <si>
    <t>002 04 00</t>
  </si>
  <si>
    <t>Подпрограмма "Здоровье детей"</t>
  </si>
  <si>
    <t>Депутаты представительного органа муниципального образования</t>
  </si>
  <si>
    <t>002 12 00</t>
  </si>
  <si>
    <t>002 08 00</t>
  </si>
  <si>
    <t xml:space="preserve">Резервные фонды местных администраций </t>
  </si>
  <si>
    <t>Бюджетные инвестиции</t>
  </si>
  <si>
    <t>003</t>
  </si>
  <si>
    <t>491 00 00</t>
  </si>
  <si>
    <t>Муниципальная целевая программа "О социальной поддержке общественных организаций, населения и отдельных категорий граждан на период 2007 - 2010 г.г"</t>
  </si>
  <si>
    <t>795 19 00</t>
  </si>
  <si>
    <t>Мероприятия по землеустройству и землепользованию</t>
  </si>
  <si>
    <t>340 03 00</t>
  </si>
  <si>
    <t>Мероприятия в области строительства, архитектуры и градостроительства</t>
  </si>
  <si>
    <t>Федеральные целевые программы</t>
  </si>
  <si>
    <t>Федеральная целевая программа "Социальное развитие села до 2010 года"</t>
  </si>
  <si>
    <t>Субсидии на обеспечение жильем молодых семей и молодых специалистов, проживающих и работающих в сельской местности</t>
  </si>
  <si>
    <t>Федеральная целевая программа "Жилище" на 2002 - 2010 годы (второй этап)</t>
  </si>
  <si>
    <t>Подпрограмма "Обеспечение жильем молодых семей"</t>
  </si>
  <si>
    <t>100 00 00</t>
  </si>
  <si>
    <t>100 11 00</t>
  </si>
  <si>
    <t>021</t>
  </si>
  <si>
    <t>104 00 00</t>
  </si>
  <si>
    <t>104 02 00</t>
  </si>
  <si>
    <t>Оказание других видов социальной помощи</t>
  </si>
  <si>
    <t>505 86 00</t>
  </si>
  <si>
    <t>Содержание ребенка в семье опекуна и приемной семье, а также оплата труда приемного родителя</t>
  </si>
  <si>
    <t>Материальное обеспечение приемной семьи</t>
  </si>
  <si>
    <t>Выплаты приемной семье на содержание подопечных детей</t>
  </si>
  <si>
    <t>Оплата труда приемного родителя</t>
  </si>
  <si>
    <t>Выплаты семьям опекунов на содержание подопечных детей</t>
  </si>
  <si>
    <t>520 13 00</t>
  </si>
  <si>
    <t>520 13 10</t>
  </si>
  <si>
    <t>520 13 11</t>
  </si>
  <si>
    <t>520 13 12</t>
  </si>
  <si>
    <t>501</t>
  </si>
  <si>
    <t>Субсидии на обеспечение жильем</t>
  </si>
  <si>
    <t>Закон Тульской области "Об областной целевой программе "Развитие дошкольного образования в Тульской области на 2008-2010 годы"</t>
  </si>
  <si>
    <t>022</t>
  </si>
  <si>
    <t>Закон Тульской области "Об областной целевой программе "Развитие образования в Тульской области на 2007-2009 годы"</t>
  </si>
  <si>
    <t>Закон Тульской области "Об областной целевой программе "Развитие физической культуры и спорта в Тульской области на 2008-2010 годы"</t>
  </si>
  <si>
    <t>522 04 00</t>
  </si>
  <si>
    <t>Закон Тульской области "Об областной целевой программе по улучшению демографической ситуации в Тульской области на 2008 - 2010 годы"</t>
  </si>
  <si>
    <t>522 18 00</t>
  </si>
  <si>
    <t>795 40 04</t>
  </si>
  <si>
    <t>Мероприятия по проведению оздоровительной кампании детей</t>
  </si>
  <si>
    <t>Оздоровление детей</t>
  </si>
  <si>
    <t>432 00 00</t>
  </si>
  <si>
    <t>432 02 00</t>
  </si>
  <si>
    <t>Методическое обеспечение и информационная поддержка</t>
  </si>
  <si>
    <t>436 10 00</t>
  </si>
  <si>
    <t>Фельдшерско-акушерские пункты</t>
  </si>
  <si>
    <t>478 00 00</t>
  </si>
  <si>
    <t>478 99 00</t>
  </si>
  <si>
    <t>079</t>
  </si>
  <si>
    <t>520 13 20</t>
  </si>
  <si>
    <t>Субсидии бюджетам муниципальных образований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</si>
  <si>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521 01 00</t>
  </si>
  <si>
    <t xml:space="preserve">Обеспечение мероприятий по  переселению граждан из аварийного жилищного фонда </t>
  </si>
  <si>
    <t>098 01 02</t>
  </si>
  <si>
    <t>098 02 02</t>
  </si>
  <si>
    <t>Доплаты к пенсиям, дополнительное пенсионное обеспечение</t>
  </si>
  <si>
    <t>491 01 00</t>
  </si>
  <si>
    <t>Социальные выплаты</t>
  </si>
  <si>
    <t>Межбюджетные трансферты</t>
  </si>
  <si>
    <t>521 00 00</t>
  </si>
  <si>
    <t>521 02 00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</si>
  <si>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</si>
  <si>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001 38 00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</si>
  <si>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</si>
  <si>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013</t>
  </si>
  <si>
    <t>065 03 00</t>
  </si>
  <si>
    <t>070 05 00</t>
  </si>
  <si>
    <t>090 02 00</t>
  </si>
  <si>
    <t>209 01 00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</si>
  <si>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</si>
  <si>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522 00 00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</si>
  <si>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</si>
  <si>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</si>
  <si>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06</t>
  </si>
  <si>
    <t>04</t>
  </si>
  <si>
    <t>338 00 00</t>
  </si>
  <si>
    <t>07</t>
  </si>
  <si>
    <t>01</t>
  </si>
  <si>
    <t>420 00 00</t>
  </si>
  <si>
    <t>421 00 00</t>
  </si>
  <si>
    <t>09</t>
  </si>
  <si>
    <t>470 00 00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</si>
  <si>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</si>
  <si>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Государственная регистрация актов гражданского состояния</t>
  </si>
  <si>
    <t xml:space="preserve">Подпрограмма "Пожарная безопасность" </t>
  </si>
  <si>
    <t>522 16 00</t>
  </si>
  <si>
    <t>Региональные целевые программы</t>
  </si>
  <si>
    <t>ЗТО "Об областной целевой программе "Обеспечение жильем молодых семей в Тульской области на 2006 - 2010 гг."</t>
  </si>
  <si>
    <t>520 00 00</t>
  </si>
  <si>
    <t>Иные безвозмездные и безвозвратные перечисления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</si>
  <si>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</si>
  <si>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795 00 00</t>
  </si>
  <si>
    <t>03</t>
  </si>
  <si>
    <t>Закон Тульской области "О здравоохранении в Тульской области"</t>
  </si>
  <si>
    <t>Закон Тульской области "О библиотечном деле"</t>
  </si>
  <si>
    <t>11</t>
  </si>
  <si>
    <t>10</t>
  </si>
  <si>
    <t>Закон Тульской области "Об установлении региональных надбавок работникам организаций бюджетной сферы Тульской области"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</si>
  <si>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</si>
  <si>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</t>
  </si>
  <si>
    <t xml:space="preserve">  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</si>
  <si>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</si>
  <si>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</si>
  <si>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Федеральный закон "О присяжных заседателях федеральных судов общей юрисдикции в Российской Федерации"</t>
  </si>
  <si>
    <t>302 99 00</t>
  </si>
  <si>
    <t>Программа "Газификация сельских населенных пунктов муниципального образования Щекинский район на 2007 - 2010 г.г."</t>
  </si>
  <si>
    <t>795 18 00</t>
  </si>
  <si>
    <t>Пенсионное обеспечение</t>
  </si>
  <si>
    <t>Социальное обеспечение населения</t>
  </si>
  <si>
    <t>Комплексная муниципальная целевая программа по решению вопросов кадрового обеспечения муниципальных учреждений здравоохранения Щекинского района на 2007-2010 гг."</t>
  </si>
  <si>
    <t>Подпрограмма "Профилактика и лечение артериальной гипертонии в Щекинском районе на 2006-2009 гг."</t>
  </si>
  <si>
    <t>Руководство и управление в сфере установленных функций</t>
  </si>
  <si>
    <t>001 00 00</t>
  </si>
  <si>
    <t>010</t>
  </si>
  <si>
    <t>Центральный аппарат</t>
  </si>
  <si>
    <t>005</t>
  </si>
  <si>
    <t>Прочие расходы</t>
  </si>
  <si>
    <t>Щекинский район на 2008 год"</t>
  </si>
  <si>
    <t>на 2008 год</t>
  </si>
  <si>
    <t>Глава местной администрации (исполнительно-распорядительного органа муниципального образования)</t>
  </si>
  <si>
    <t>Процентные платежи по долговым обязательствам</t>
  </si>
  <si>
    <t>065 00 00</t>
  </si>
  <si>
    <t>Процентные платежи по муниципальному долгу</t>
  </si>
  <si>
    <t>070 00 00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</si>
  <si>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</si>
  <si>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</si>
  <si>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Фонд компенсаций</t>
  </si>
  <si>
    <t>Реализация государственных функций по мобилизационной подготовке экономики</t>
  </si>
  <si>
    <t>209 00 00</t>
  </si>
  <si>
    <t>Мероприятия по обеспечению мобилизационной готовности экономики</t>
  </si>
  <si>
    <t>Приложение 1</t>
  </si>
  <si>
    <t>Учебно-методические кабинеты, центральные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</si>
  <si>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452 00 00</t>
  </si>
  <si>
    <t>Больницы, клиники, госпитали, медико-санитарные части</t>
  </si>
  <si>
    <t>Поликлиники, амбулатории, диагностические центры</t>
  </si>
  <si>
    <t>471 00 00</t>
  </si>
  <si>
    <t>Станции скорой и неотложной помощи</t>
  </si>
  <si>
    <t>477 00 00</t>
  </si>
  <si>
    <t>Реализация государственных функций в области здравоохранения, спорта и туризма</t>
  </si>
  <si>
    <t>219 00 00</t>
  </si>
  <si>
    <t>Мероприятия по гражданской обороне</t>
  </si>
  <si>
    <t>Подготовка населения и организаций к действиям в чрезвычайной ситуации в мирное и военное время</t>
  </si>
  <si>
    <t>485 00 00</t>
  </si>
  <si>
    <t>Закон Тульской области "Об образовании"</t>
  </si>
  <si>
    <t>Комплексная программа профилактики преступлений и административных правонарушений в муниципальном образовании Щекинский район на 2006-2010 годы</t>
  </si>
  <si>
    <t>Целевая муниципальная программа "Здоровье" в Щекинском районе на 2006-2010 гг.</t>
  </si>
  <si>
    <t>Программа развития муниципальной системы образования Щекинского района на 2006-2010 гг.</t>
  </si>
  <si>
    <t>НАЦИОНАЛЬНАЯ ЭКОНОМИКА</t>
  </si>
  <si>
    <t>ОБЩЕГОСУДАРСТВЕННЫЕ ВОПРОСЫ</t>
  </si>
  <si>
    <t>НАЦИОНАЛЬНАЯ БЕЗОПАСНОСТЬ И ПРАВООХРАНИТЕЛЬНАЯ ДЕЯТЕЛЬНОСТЬ</t>
  </si>
  <si>
    <t>КУЛЬТУРА, КИНЕМАТОГРАФИЯ И СРЕДСТВА МАССОВОЙ ИНФОРМАЦИИ</t>
  </si>
  <si>
    <t>Программа "Осуществление комплекса научно-технических и производственных работ по обновлению и созданию цифровых топографических карт, генеральных планов, правил землепользования и застройки поселений МО Щекинский район и создание информационной системы обеспечения градостроительной деятельности на 2006-2009 годы"</t>
  </si>
  <si>
    <t xml:space="preserve"> Закон Тульской области "Об административных комиссиях в Тульской области и о наделении органов местного самоуправления отдельными полномочиями по образованию и организации деятельности административных комиссий и рассмотрению дел об административных правонарушениях"</t>
  </si>
</sst>
</file>

<file path=xl/styles.xml><?xml version="1.0" encoding="utf-8"?>
<styleSheet xmlns="http://schemas.openxmlformats.org/spreadsheetml/2006/main">
  <numFmts count="9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6" formatCode="_-* #,##0.0_р_._-;\-* #,##0.0_р_._-;_-* &quot;-&quot;?_р_._-;_-@_-"/>
    <numFmt numFmtId="169" formatCode="#,##0.0_р_.;[Red]\-#,##0.0_р_."/>
    <numFmt numFmtId="170" formatCode="#,##0.0"/>
    <numFmt numFmtId="171" formatCode="_-* #,##0.0_р_._-;\-* #,##0.0_р_._-;_-* &quot;-&quot;??_р_._-;_-@_-"/>
    <numFmt numFmtId="172" formatCode="#,##0.0_ ;[Red]\-#,##0.0\ "/>
  </numFmts>
  <fonts count="53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 Cyr"/>
      <charset val="204"/>
    </font>
    <font>
      <b/>
      <sz val="8"/>
      <name val="Times New Roman"/>
      <family val="1"/>
      <charset val="204"/>
    </font>
    <font>
      <b/>
      <sz val="10"/>
      <name val="Times New Roman Cyr"/>
      <charset val="204"/>
    </font>
    <font>
      <sz val="11"/>
      <name val="Arial Cyr"/>
      <charset val="204"/>
    </font>
    <font>
      <b/>
      <sz val="9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 Cyr"/>
      <family val="1"/>
      <charset val="204"/>
    </font>
    <font>
      <i/>
      <sz val="9"/>
      <color indexed="8"/>
      <name val="Times New Roman"/>
      <family val="1"/>
      <charset val="204"/>
    </font>
    <font>
      <sz val="9"/>
      <name val="Times New Roman Cyr"/>
      <charset val="204"/>
    </font>
    <font>
      <i/>
      <sz val="9"/>
      <name val="Times New Roman Cyr"/>
      <charset val="204"/>
    </font>
    <font>
      <sz val="11"/>
      <name val="Times New Roman Cyr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family val="1"/>
      <charset val="204"/>
    </font>
    <font>
      <b/>
      <sz val="9"/>
      <name val="Times New Roman Cyr"/>
      <charset val="204"/>
    </font>
    <font>
      <b/>
      <u/>
      <sz val="12"/>
      <name val="Times New Roman Cyr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.6999999999999993"/>
      <name val="Times New Roman"/>
      <family val="1"/>
      <charset val="204"/>
    </font>
    <font>
      <sz val="9.6999999999999993"/>
      <name val="Times New Roman Cyr"/>
      <charset val="204"/>
    </font>
    <font>
      <sz val="9.6999999999999993"/>
      <name val="Arial Cyr"/>
      <charset val="204"/>
    </font>
    <font>
      <b/>
      <sz val="9.6999999999999993"/>
      <name val="Times New Roman"/>
      <family val="1"/>
      <charset val="204"/>
    </font>
    <font>
      <b/>
      <i/>
      <sz val="10"/>
      <name val="Times New Roman Cyr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01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wrapText="1"/>
    </xf>
    <xf numFmtId="0" fontId="3" fillId="0" borderId="0" xfId="0" applyFont="1" applyFill="1" applyAlignment="1"/>
    <xf numFmtId="49" fontId="2" fillId="0" borderId="1" xfId="0" applyNumberFormat="1" applyFont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2" fillId="0" borderId="0" xfId="0" applyFont="1" applyFill="1"/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0" fontId="15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 wrapText="1"/>
    </xf>
    <xf numFmtId="172" fontId="3" fillId="0" borderId="1" xfId="2" applyNumberFormat="1" applyFont="1" applyFill="1" applyBorder="1" applyAlignment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3" fillId="0" borderId="1" xfId="2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/>
    </xf>
    <xf numFmtId="49" fontId="4" fillId="0" borderId="1" xfId="2" applyNumberFormat="1" applyFont="1" applyFill="1" applyBorder="1" applyAlignment="1"/>
    <xf numFmtId="0" fontId="1" fillId="0" borderId="0" xfId="0" applyFont="1"/>
    <xf numFmtId="49" fontId="13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1" fontId="3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left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/>
    </xf>
    <xf numFmtId="0" fontId="21" fillId="0" borderId="1" xfId="0" applyFont="1" applyBorder="1" applyAlignment="1">
      <alignment horizontal="center" wrapText="1"/>
    </xf>
    <xf numFmtId="49" fontId="2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2" applyNumberFormat="1" applyFont="1" applyFill="1" applyBorder="1" applyAlignment="1">
      <alignment horizontal="center"/>
    </xf>
    <xf numFmtId="43" fontId="5" fillId="0" borderId="1" xfId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38" fontId="5" fillId="0" borderId="2" xfId="1" applyNumberFormat="1" applyFont="1" applyFill="1" applyBorder="1" applyAlignment="1">
      <alignment horizontal="center" wrapText="1"/>
    </xf>
    <xf numFmtId="49" fontId="13" fillId="0" borderId="1" xfId="0" applyNumberFormat="1" applyFont="1" applyBorder="1" applyAlignment="1"/>
    <xf numFmtId="49" fontId="1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19" fillId="0" borderId="1" xfId="0" applyNumberFormat="1" applyFont="1" applyBorder="1" applyAlignment="1">
      <alignment horizontal="center"/>
    </xf>
    <xf numFmtId="0" fontId="19" fillId="0" borderId="1" xfId="0" applyFont="1" applyFill="1" applyBorder="1" applyAlignment="1">
      <alignment horizontal="center" wrapText="1"/>
    </xf>
    <xf numFmtId="169" fontId="19" fillId="0" borderId="1" xfId="2" applyNumberFormat="1" applyFont="1" applyFill="1" applyBorder="1" applyAlignment="1">
      <alignment horizontal="centerContinuous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4" fillId="0" borderId="5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wrapText="1"/>
    </xf>
    <xf numFmtId="0" fontId="15" fillId="0" borderId="6" xfId="0" applyNumberFormat="1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4" fillId="0" borderId="1" xfId="0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left"/>
    </xf>
    <xf numFmtId="169" fontId="2" fillId="0" borderId="0" xfId="2" applyNumberFormat="1" applyFont="1" applyFill="1" applyBorder="1" applyAlignment="1">
      <alignment horizontal="centerContinuous"/>
    </xf>
    <xf numFmtId="0" fontId="12" fillId="0" borderId="0" xfId="0" applyFont="1" applyFill="1" applyAlignment="1"/>
    <xf numFmtId="170" fontId="2" fillId="0" borderId="0" xfId="0" applyNumberFormat="1" applyFont="1" applyFill="1" applyAlignment="1"/>
    <xf numFmtId="0" fontId="2" fillId="0" borderId="0" xfId="0" applyFont="1" applyFill="1" applyAlignment="1"/>
    <xf numFmtId="170" fontId="25" fillId="0" borderId="1" xfId="1" applyNumberFormat="1" applyFont="1" applyFill="1" applyBorder="1" applyAlignment="1"/>
    <xf numFmtId="170" fontId="23" fillId="0" borderId="1" xfId="1" applyNumberFormat="1" applyFont="1" applyFill="1" applyBorder="1" applyAlignment="1"/>
    <xf numFmtId="170" fontId="29" fillId="0" borderId="1" xfId="1" applyNumberFormat="1" applyFont="1" applyFill="1" applyBorder="1" applyAlignment="1"/>
    <xf numFmtId="170" fontId="30" fillId="0" borderId="1" xfId="1" applyNumberFormat="1" applyFont="1" applyFill="1" applyBorder="1" applyAlignment="1"/>
    <xf numFmtId="0" fontId="29" fillId="0" borderId="1" xfId="0" applyNumberFormat="1" applyFont="1" applyFill="1" applyBorder="1" applyAlignment="1">
      <alignment horizontal="center" wrapText="1"/>
    </xf>
    <xf numFmtId="0" fontId="29" fillId="0" borderId="6" xfId="0" applyNumberFormat="1" applyFont="1" applyFill="1" applyBorder="1" applyAlignment="1">
      <alignment horizontal="justify" wrapText="1"/>
    </xf>
    <xf numFmtId="0" fontId="30" fillId="0" borderId="1" xfId="0" applyNumberFormat="1" applyFont="1" applyFill="1" applyBorder="1" applyAlignment="1">
      <alignment horizontal="center" wrapText="1"/>
    </xf>
    <xf numFmtId="0" fontId="30" fillId="0" borderId="3" xfId="0" applyNumberFormat="1" applyFont="1" applyFill="1" applyBorder="1" applyAlignment="1">
      <alignment horizontal="justify" wrapText="1"/>
    </xf>
    <xf numFmtId="0" fontId="14" fillId="0" borderId="0" xfId="0" applyNumberFormat="1" applyFont="1" applyFill="1"/>
    <xf numFmtId="0" fontId="30" fillId="0" borderId="6" xfId="0" applyNumberFormat="1" applyFont="1" applyFill="1" applyBorder="1" applyAlignment="1">
      <alignment horizontal="justify" wrapText="1"/>
    </xf>
    <xf numFmtId="0" fontId="15" fillId="0" borderId="0" xfId="0" applyNumberFormat="1" applyFont="1" applyFill="1"/>
    <xf numFmtId="0" fontId="19" fillId="0" borderId="0" xfId="0" applyNumberFormat="1" applyFont="1" applyFill="1"/>
    <xf numFmtId="0" fontId="25" fillId="0" borderId="1" xfId="0" applyNumberFormat="1" applyFont="1" applyFill="1" applyBorder="1" applyAlignment="1">
      <alignment horizontal="center" wrapText="1"/>
    </xf>
    <xf numFmtId="0" fontId="33" fillId="0" borderId="7" xfId="0" applyNumberFormat="1" applyFont="1" applyFill="1" applyBorder="1" applyAlignment="1">
      <alignment horizontal="center" wrapText="1"/>
    </xf>
    <xf numFmtId="0" fontId="27" fillId="0" borderId="7" xfId="0" applyNumberFormat="1" applyFont="1" applyFill="1" applyBorder="1" applyAlignment="1">
      <alignment horizontal="justify" wrapText="1"/>
    </xf>
    <xf numFmtId="170" fontId="27" fillId="0" borderId="7" xfId="1" applyNumberFormat="1" applyFont="1" applyFill="1" applyBorder="1" applyAlignment="1"/>
    <xf numFmtId="0" fontId="33" fillId="0" borderId="0" xfId="0" applyNumberFormat="1" applyFont="1" applyFill="1"/>
    <xf numFmtId="0" fontId="33" fillId="0" borderId="8" xfId="0" applyNumberFormat="1" applyFont="1" applyFill="1" applyBorder="1" applyAlignment="1">
      <alignment horizontal="center" wrapText="1"/>
    </xf>
    <xf numFmtId="0" fontId="27" fillId="0" borderId="8" xfId="0" applyNumberFormat="1" applyFont="1" applyFill="1" applyBorder="1" applyAlignment="1">
      <alignment horizontal="justify" wrapText="1"/>
    </xf>
    <xf numFmtId="170" fontId="27" fillId="0" borderId="8" xfId="1" applyNumberFormat="1" applyFont="1" applyFill="1" applyBorder="1" applyAlignment="1"/>
    <xf numFmtId="0" fontId="33" fillId="0" borderId="5" xfId="0" applyNumberFormat="1" applyFont="1" applyFill="1" applyBorder="1" applyAlignment="1">
      <alignment horizontal="center" wrapText="1"/>
    </xf>
    <xf numFmtId="0" fontId="27" fillId="0" borderId="5" xfId="0" applyNumberFormat="1" applyFont="1" applyFill="1" applyBorder="1" applyAlignment="1">
      <alignment horizontal="justify" wrapText="1"/>
    </xf>
    <xf numFmtId="170" fontId="27" fillId="0" borderId="5" xfId="1" applyNumberFormat="1" applyFont="1" applyFill="1" applyBorder="1" applyAlignment="1"/>
    <xf numFmtId="0" fontId="33" fillId="0" borderId="2" xfId="0" applyNumberFormat="1" applyFont="1" applyFill="1" applyBorder="1" applyAlignment="1">
      <alignment horizontal="center" wrapText="1"/>
    </xf>
    <xf numFmtId="0" fontId="27" fillId="0" borderId="2" xfId="0" applyNumberFormat="1" applyFont="1" applyFill="1" applyBorder="1" applyAlignment="1">
      <alignment horizontal="justify" wrapText="1"/>
    </xf>
    <xf numFmtId="170" fontId="27" fillId="0" borderId="2" xfId="1" applyNumberFormat="1" applyFont="1" applyFill="1" applyBorder="1" applyAlignment="1"/>
    <xf numFmtId="0" fontId="27" fillId="0" borderId="1" xfId="0" applyNumberFormat="1" applyFont="1" applyFill="1" applyBorder="1" applyAlignment="1">
      <alignment horizontal="center"/>
    </xf>
    <xf numFmtId="0" fontId="27" fillId="0" borderId="1" xfId="0" applyNumberFormat="1" applyFont="1" applyFill="1" applyBorder="1" applyAlignment="1">
      <alignment horizontal="justify" wrapText="1"/>
    </xf>
    <xf numFmtId="170" fontId="27" fillId="0" borderId="1" xfId="1" applyNumberFormat="1" applyFont="1" applyFill="1" applyBorder="1" applyAlignment="1"/>
    <xf numFmtId="170" fontId="29" fillId="0" borderId="8" xfId="1" applyNumberFormat="1" applyFont="1" applyFill="1" applyBorder="1" applyAlignment="1"/>
    <xf numFmtId="170" fontId="29" fillId="0" borderId="9" xfId="1" applyNumberFormat="1" applyFont="1" applyFill="1" applyBorder="1" applyAlignment="1"/>
    <xf numFmtId="170" fontId="29" fillId="0" borderId="2" xfId="1" applyNumberFormat="1" applyFont="1" applyFill="1" applyBorder="1" applyAlignment="1"/>
    <xf numFmtId="0" fontId="29" fillId="0" borderId="2" xfId="0" applyNumberFormat="1" applyFont="1" applyFill="1" applyBorder="1" applyAlignment="1">
      <alignment horizontal="justify" wrapText="1"/>
    </xf>
    <xf numFmtId="170" fontId="27" fillId="0" borderId="10" xfId="1" applyNumberFormat="1" applyFont="1" applyFill="1" applyBorder="1" applyAlignment="1"/>
    <xf numFmtId="0" fontId="29" fillId="0" borderId="6" xfId="1" applyNumberFormat="1" applyFont="1" applyFill="1" applyBorder="1" applyAlignment="1">
      <alignment horizontal="left" wrapText="1"/>
    </xf>
    <xf numFmtId="0" fontId="30" fillId="0" borderId="11" xfId="1" applyNumberFormat="1" applyFont="1" applyFill="1" applyBorder="1" applyAlignment="1">
      <alignment horizontal="left" wrapText="1"/>
    </xf>
    <xf numFmtId="170" fontId="30" fillId="0" borderId="12" xfId="1" applyNumberFormat="1" applyFont="1" applyFill="1" applyBorder="1" applyAlignment="1"/>
    <xf numFmtId="0" fontId="29" fillId="0" borderId="8" xfId="1" applyNumberFormat="1" applyFont="1" applyFill="1" applyBorder="1" applyAlignment="1">
      <alignment horizontal="justify" wrapText="1"/>
    </xf>
    <xf numFmtId="0" fontId="29" fillId="0" borderId="8" xfId="0" applyNumberFormat="1" applyFont="1" applyFill="1" applyBorder="1" applyAlignment="1">
      <alignment horizontal="justify" wrapText="1"/>
    </xf>
    <xf numFmtId="0" fontId="29" fillId="0" borderId="8" xfId="0" applyNumberFormat="1" applyFont="1" applyFill="1" applyBorder="1" applyAlignment="1">
      <alignment wrapText="1"/>
    </xf>
    <xf numFmtId="0" fontId="34" fillId="0" borderId="3" xfId="0" applyNumberFormat="1" applyFont="1" applyFill="1" applyBorder="1" applyAlignment="1">
      <alignment wrapText="1"/>
    </xf>
    <xf numFmtId="170" fontId="34" fillId="0" borderId="2" xfId="1" applyNumberFormat="1" applyFont="1" applyFill="1" applyBorder="1" applyAlignment="1"/>
    <xf numFmtId="0" fontId="29" fillId="0" borderId="3" xfId="0" applyNumberFormat="1" applyFont="1" applyFill="1" applyBorder="1" applyAlignment="1">
      <alignment wrapText="1"/>
    </xf>
    <xf numFmtId="0" fontId="30" fillId="0" borderId="3" xfId="0" applyNumberFormat="1" applyFont="1" applyFill="1" applyBorder="1" applyAlignment="1">
      <alignment wrapText="1"/>
    </xf>
    <xf numFmtId="170" fontId="30" fillId="0" borderId="2" xfId="1" applyNumberFormat="1" applyFont="1" applyFill="1" applyBorder="1" applyAlignment="1"/>
    <xf numFmtId="170" fontId="23" fillId="0" borderId="1" xfId="2" applyNumberFormat="1" applyFont="1" applyFill="1" applyBorder="1" applyAlignment="1"/>
    <xf numFmtId="0" fontId="23" fillId="0" borderId="1" xfId="0" applyNumberFormat="1" applyFont="1" applyFill="1" applyBorder="1" applyAlignment="1">
      <alignment horizontal="center" vertical="center"/>
    </xf>
    <xf numFmtId="0" fontId="35" fillId="0" borderId="1" xfId="1" applyNumberFormat="1" applyFont="1" applyFill="1" applyBorder="1" applyAlignment="1">
      <alignment horizontal="center"/>
    </xf>
    <xf numFmtId="170" fontId="13" fillId="0" borderId="1" xfId="2" applyNumberFormat="1" applyFont="1" applyFill="1" applyBorder="1" applyAlignment="1"/>
    <xf numFmtId="0" fontId="25" fillId="0" borderId="1" xfId="0" applyNumberFormat="1" applyFont="1" applyFill="1" applyBorder="1" applyAlignment="1">
      <alignment horizontal="justify" wrapText="1"/>
    </xf>
    <xf numFmtId="170" fontId="25" fillId="0" borderId="1" xfId="2" applyNumberFormat="1" applyFont="1" applyFill="1" applyBorder="1" applyAlignment="1"/>
    <xf numFmtId="0" fontId="25" fillId="0" borderId="1" xfId="0" applyNumberFormat="1" applyFont="1" applyFill="1" applyBorder="1" applyAlignment="1">
      <alignment wrapText="1"/>
    </xf>
    <xf numFmtId="0" fontId="25" fillId="0" borderId="2" xfId="0" applyNumberFormat="1" applyFont="1" applyFill="1" applyBorder="1" applyAlignment="1">
      <alignment horizontal="justify" wrapText="1"/>
    </xf>
    <xf numFmtId="0" fontId="23" fillId="0" borderId="1" xfId="0" applyNumberFormat="1" applyFont="1" applyFill="1" applyBorder="1" applyAlignment="1">
      <alignment horizontal="center" wrapText="1"/>
    </xf>
    <xf numFmtId="0" fontId="23" fillId="0" borderId="1" xfId="0" applyNumberFormat="1" applyFont="1" applyFill="1" applyBorder="1" applyAlignment="1">
      <alignment horizontal="justify" wrapText="1"/>
    </xf>
    <xf numFmtId="170" fontId="2" fillId="0" borderId="1" xfId="2" applyNumberFormat="1" applyFont="1" applyFill="1" applyBorder="1" applyAlignment="1"/>
    <xf numFmtId="0" fontId="29" fillId="0" borderId="4" xfId="0" applyNumberFormat="1" applyFont="1" applyFill="1" applyBorder="1" applyAlignment="1">
      <alignment wrapText="1"/>
    </xf>
    <xf numFmtId="170" fontId="29" fillId="0" borderId="5" xfId="1" applyNumberFormat="1" applyFont="1" applyFill="1" applyBorder="1" applyAlignment="1"/>
    <xf numFmtId="0" fontId="3" fillId="0" borderId="0" xfId="0" applyFont="1" applyAlignment="1"/>
    <xf numFmtId="0" fontId="15" fillId="0" borderId="1" xfId="0" applyNumberFormat="1" applyFont="1" applyFill="1" applyBorder="1" applyAlignment="1">
      <alignment wrapText="1"/>
    </xf>
    <xf numFmtId="0" fontId="29" fillId="0" borderId="1" xfId="0" applyNumberFormat="1" applyFont="1" applyFill="1" applyBorder="1" applyAlignment="1">
      <alignment horizontal="justify" wrapText="1"/>
    </xf>
    <xf numFmtId="0" fontId="15" fillId="0" borderId="1" xfId="0" applyNumberFormat="1" applyFont="1" applyFill="1" applyBorder="1" applyAlignment="1">
      <alignment horizontal="center" wrapText="1"/>
    </xf>
    <xf numFmtId="0" fontId="15" fillId="0" borderId="1" xfId="0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center" wrapText="1"/>
    </xf>
    <xf numFmtId="0" fontId="15" fillId="0" borderId="1" xfId="0" applyNumberFormat="1" applyFont="1" applyFill="1" applyBorder="1" applyAlignment="1">
      <alignment horizontal="center"/>
    </xf>
    <xf numFmtId="0" fontId="15" fillId="0" borderId="1" xfId="1" applyNumberFormat="1" applyFont="1" applyFill="1" applyBorder="1" applyAlignment="1">
      <alignment horizontal="left" wrapText="1"/>
    </xf>
    <xf numFmtId="0" fontId="9" fillId="0" borderId="0" xfId="0" applyFont="1" applyFill="1"/>
    <xf numFmtId="49" fontId="9" fillId="0" borderId="0" xfId="0" applyNumberFormat="1" applyFont="1" applyFill="1"/>
    <xf numFmtId="49" fontId="9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Continuous" vertical="center" wrapText="1"/>
    </xf>
    <xf numFmtId="0" fontId="9" fillId="0" borderId="0" xfId="0" applyFont="1" applyFill="1" applyAlignment="1">
      <alignment horizontal="centerContinuous" vertical="center" wrapText="1"/>
    </xf>
    <xf numFmtId="169" fontId="9" fillId="0" borderId="0" xfId="2" applyNumberFormat="1" applyFont="1" applyFill="1" applyAlignment="1">
      <alignment horizontal="centerContinuous" vertical="center" wrapText="1"/>
    </xf>
    <xf numFmtId="49" fontId="9" fillId="0" borderId="0" xfId="2" applyNumberFormat="1" applyFont="1" applyFill="1" applyAlignment="1">
      <alignment horizontal="centerContinuous" vertical="center" wrapText="1"/>
    </xf>
    <xf numFmtId="169" fontId="4" fillId="0" borderId="1" xfId="2" applyNumberFormat="1" applyFont="1" applyFill="1" applyBorder="1" applyAlignment="1">
      <alignment horizontal="center" vertical="center" textRotation="90" wrapText="1"/>
    </xf>
    <xf numFmtId="49" fontId="4" fillId="0" borderId="1" xfId="2" applyNumberFormat="1" applyFont="1" applyFill="1" applyBorder="1" applyAlignment="1">
      <alignment horizontal="center" vertical="center" textRotation="90" wrapText="1"/>
    </xf>
    <xf numFmtId="49" fontId="4" fillId="0" borderId="1" xfId="2" applyNumberFormat="1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wrapText="1"/>
    </xf>
    <xf numFmtId="1" fontId="3" fillId="0" borderId="13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Alignment="1"/>
    <xf numFmtId="49" fontId="3" fillId="0" borderId="1" xfId="2" applyNumberFormat="1" applyFont="1" applyFill="1" applyBorder="1" applyAlignment="1"/>
    <xf numFmtId="0" fontId="5" fillId="0" borderId="0" xfId="0" applyFont="1" applyAlignment="1"/>
    <xf numFmtId="0" fontId="5" fillId="0" borderId="0" xfId="0" applyFont="1" applyFill="1" applyAlignment="1"/>
    <xf numFmtId="0" fontId="2" fillId="0" borderId="14" xfId="0" applyFont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17" fillId="0" borderId="0" xfId="0" applyFont="1"/>
    <xf numFmtId="0" fontId="17" fillId="0" borderId="0" xfId="0" applyFont="1" applyFill="1"/>
    <xf numFmtId="0" fontId="17" fillId="0" borderId="0" xfId="0" applyFont="1" applyFill="1" applyAlignment="1">
      <alignment horizontal="center"/>
    </xf>
    <xf numFmtId="49" fontId="17" fillId="0" borderId="0" xfId="0" applyNumberFormat="1" applyFont="1" applyFill="1"/>
    <xf numFmtId="49" fontId="17" fillId="0" borderId="0" xfId="0" applyNumberFormat="1" applyFont="1" applyFill="1" applyAlignment="1">
      <alignment horizontal="center"/>
    </xf>
    <xf numFmtId="0" fontId="3" fillId="0" borderId="0" xfId="0" applyFont="1" applyFill="1"/>
    <xf numFmtId="49" fontId="3" fillId="0" borderId="0" xfId="0" applyNumberFormat="1" applyFont="1" applyFill="1" applyAlignment="1">
      <alignment horizontal="centerContinuous"/>
    </xf>
    <xf numFmtId="0" fontId="44" fillId="0" borderId="0" xfId="0" applyFont="1" applyAlignment="1">
      <alignment horizontal="centerContinuous"/>
    </xf>
    <xf numFmtId="0" fontId="43" fillId="0" borderId="0" xfId="0" applyFont="1" applyFill="1" applyAlignment="1">
      <alignment horizontal="centerContinuous"/>
    </xf>
    <xf numFmtId="49" fontId="43" fillId="0" borderId="0" xfId="0" applyNumberFormat="1" applyFont="1" applyFill="1" applyAlignment="1">
      <alignment horizontal="centerContinuous"/>
    </xf>
    <xf numFmtId="0" fontId="45" fillId="0" borderId="0" xfId="0" applyFont="1"/>
    <xf numFmtId="0" fontId="43" fillId="0" borderId="0" xfId="0" applyFont="1"/>
    <xf numFmtId="0" fontId="43" fillId="0" borderId="0" xfId="0" applyFont="1" applyFill="1"/>
    <xf numFmtId="0" fontId="43" fillId="0" borderId="0" xfId="0" applyFont="1" applyFill="1" applyAlignment="1">
      <alignment horizontal="center"/>
    </xf>
    <xf numFmtId="49" fontId="43" fillId="0" borderId="0" xfId="0" applyNumberFormat="1" applyFont="1" applyFill="1"/>
    <xf numFmtId="49" fontId="43" fillId="0" borderId="0" xfId="0" applyNumberFormat="1" applyFont="1" applyFill="1" applyAlignment="1">
      <alignment horizontal="center"/>
    </xf>
    <xf numFmtId="0" fontId="46" fillId="0" borderId="0" xfId="0" applyFont="1"/>
    <xf numFmtId="0" fontId="13" fillId="0" borderId="0" xfId="0" applyFont="1" applyFill="1" applyAlignment="1">
      <alignment horizontal="center" wrapText="1"/>
    </xf>
    <xf numFmtId="2" fontId="4" fillId="0" borderId="1" xfId="0" applyNumberFormat="1" applyFont="1" applyFill="1" applyBorder="1" applyAlignment="1">
      <alignment horizontal="right" wrapText="1"/>
    </xf>
    <xf numFmtId="171" fontId="3" fillId="0" borderId="0" xfId="1" applyNumberFormat="1" applyFont="1" applyFill="1" applyAlignment="1"/>
    <xf numFmtId="0" fontId="15" fillId="0" borderId="0" xfId="0" applyFont="1" applyFill="1" applyAlignment="1">
      <alignment horizontal="center" wrapText="1"/>
    </xf>
    <xf numFmtId="171" fontId="24" fillId="0" borderId="0" xfId="1" applyNumberFormat="1" applyFont="1" applyFill="1" applyAlignment="1"/>
    <xf numFmtId="0" fontId="14" fillId="0" borderId="0" xfId="0" applyFont="1" applyFill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42" fillId="0" borderId="1" xfId="0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/>
    </xf>
    <xf numFmtId="0" fontId="47" fillId="0" borderId="0" xfId="0" applyFont="1" applyFill="1" applyAlignment="1">
      <alignment horizontal="center" wrapText="1"/>
    </xf>
    <xf numFmtId="171" fontId="15" fillId="0" borderId="0" xfId="1" applyNumberFormat="1" applyFont="1" applyFill="1" applyAlignment="1">
      <alignment horizontal="center" wrapText="1"/>
    </xf>
    <xf numFmtId="164" fontId="2" fillId="0" borderId="0" xfId="0" applyNumberFormat="1" applyFont="1" applyFill="1" applyAlignment="1">
      <alignment horizontal="center" wrapText="1"/>
    </xf>
    <xf numFmtId="49" fontId="4" fillId="0" borderId="2" xfId="0" applyNumberFormat="1" applyFont="1" applyFill="1" applyBorder="1" applyAlignment="1">
      <alignment horizontal="center"/>
    </xf>
    <xf numFmtId="49" fontId="4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9" fillId="0" borderId="2" xfId="0" applyNumberFormat="1" applyFont="1" applyFill="1" applyBorder="1" applyAlignment="1">
      <alignment horizontal="center" wrapText="1"/>
    </xf>
    <xf numFmtId="0" fontId="42" fillId="0" borderId="0" xfId="0" applyFont="1" applyAlignment="1"/>
    <xf numFmtId="38" fontId="5" fillId="0" borderId="1" xfId="1" applyNumberFormat="1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/>
    </xf>
    <xf numFmtId="0" fontId="5" fillId="2" borderId="0" xfId="0" applyFont="1" applyFill="1" applyAlignment="1"/>
    <xf numFmtId="0" fontId="42" fillId="0" borderId="1" xfId="0" applyFont="1" applyFill="1" applyBorder="1" applyAlignment="1"/>
    <xf numFmtId="0" fontId="15" fillId="0" borderId="4" xfId="0" applyNumberFormat="1" applyFont="1" applyFill="1" applyBorder="1" applyAlignment="1">
      <alignment horizontal="left" wrapText="1"/>
    </xf>
    <xf numFmtId="49" fontId="26" fillId="0" borderId="1" xfId="0" applyNumberFormat="1" applyFont="1" applyFill="1" applyBorder="1" applyAlignment="1">
      <alignment horizontal="center"/>
    </xf>
    <xf numFmtId="49" fontId="42" fillId="0" borderId="1" xfId="0" applyNumberFormat="1" applyFont="1" applyFill="1" applyBorder="1" applyAlignment="1">
      <alignment horizontal="center"/>
    </xf>
    <xf numFmtId="0" fontId="42" fillId="0" borderId="0" xfId="0" applyFont="1" applyFill="1" applyAlignment="1"/>
    <xf numFmtId="0" fontId="5" fillId="0" borderId="14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left" wrapText="1"/>
    </xf>
    <xf numFmtId="0" fontId="42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20" fillId="0" borderId="1" xfId="0" applyFont="1" applyFill="1" applyBorder="1" applyAlignment="1">
      <alignment horizontal="center" wrapText="1"/>
    </xf>
    <xf numFmtId="49" fontId="48" fillId="0" borderId="1" xfId="0" applyNumberFormat="1" applyFont="1" applyBorder="1" applyAlignment="1">
      <alignment horizontal="center"/>
    </xf>
    <xf numFmtId="49" fontId="20" fillId="0" borderId="1" xfId="0" applyNumberFormat="1" applyFont="1" applyBorder="1" applyAlignment="1">
      <alignment horizontal="center"/>
    </xf>
    <xf numFmtId="0" fontId="20" fillId="0" borderId="0" xfId="0" applyFont="1" applyAlignment="1"/>
    <xf numFmtId="0" fontId="20" fillId="0" borderId="0" xfId="0" applyFont="1" applyFill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49" fontId="48" fillId="0" borderId="0" xfId="0" applyNumberFormat="1" applyFont="1" applyBorder="1" applyAlignment="1">
      <alignment horizontal="center"/>
    </xf>
    <xf numFmtId="49" fontId="20" fillId="0" borderId="0" xfId="0" applyNumberFormat="1" applyFont="1" applyBorder="1" applyAlignment="1">
      <alignment horizontal="center"/>
    </xf>
    <xf numFmtId="0" fontId="49" fillId="0" borderId="0" xfId="0" applyFont="1" applyBorder="1" applyAlignment="1">
      <alignment wrapText="1"/>
    </xf>
    <xf numFmtId="49" fontId="49" fillId="0" borderId="0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/>
    </xf>
    <xf numFmtId="0" fontId="18" fillId="3" borderId="1" xfId="0" applyFont="1" applyFill="1" applyBorder="1" applyAlignment="1">
      <alignment horizontal="center"/>
    </xf>
    <xf numFmtId="49" fontId="18" fillId="3" borderId="1" xfId="0" applyNumberFormat="1" applyFont="1" applyFill="1" applyBorder="1" applyAlignment="1">
      <alignment horizontal="center"/>
    </xf>
    <xf numFmtId="0" fontId="18" fillId="0" borderId="0" xfId="0" applyFont="1" applyFill="1" applyAlignment="1"/>
    <xf numFmtId="172" fontId="18" fillId="0" borderId="0" xfId="0" applyNumberFormat="1" applyFont="1" applyFill="1" applyAlignment="1"/>
    <xf numFmtId="0" fontId="24" fillId="0" borderId="0" xfId="0" applyFont="1" applyFill="1"/>
    <xf numFmtId="49" fontId="24" fillId="0" borderId="1" xfId="2" applyNumberFormat="1" applyFont="1" applyFill="1" applyBorder="1" applyAlignment="1">
      <alignment horizontal="center"/>
    </xf>
    <xf numFmtId="49" fontId="18" fillId="0" borderId="1" xfId="2" applyNumberFormat="1" applyFont="1" applyFill="1" applyBorder="1" applyAlignment="1">
      <alignment horizontal="center"/>
    </xf>
    <xf numFmtId="49" fontId="26" fillId="0" borderId="1" xfId="2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 wrapText="1"/>
    </xf>
    <xf numFmtId="0" fontId="18" fillId="0" borderId="0" xfId="0" applyFont="1" applyFill="1"/>
    <xf numFmtId="49" fontId="18" fillId="0" borderId="1" xfId="0" applyNumberFormat="1" applyFont="1" applyFill="1" applyBorder="1" applyAlignment="1">
      <alignment horizontal="center" wrapText="1"/>
    </xf>
    <xf numFmtId="1" fontId="26" fillId="0" borderId="1" xfId="0" applyNumberFormat="1" applyFont="1" applyFill="1" applyBorder="1" applyAlignment="1">
      <alignment horizontal="center" wrapText="1"/>
    </xf>
    <xf numFmtId="49" fontId="18" fillId="4" borderId="2" xfId="2" applyNumberFormat="1" applyFont="1" applyFill="1" applyBorder="1" applyAlignment="1">
      <alignment horizontal="center"/>
    </xf>
    <xf numFmtId="49" fontId="18" fillId="4" borderId="2" xfId="0" applyNumberFormat="1" applyFont="1" applyFill="1" applyBorder="1" applyAlignment="1">
      <alignment horizontal="center"/>
    </xf>
    <xf numFmtId="49" fontId="18" fillId="3" borderId="1" xfId="2" applyNumberFormat="1" applyFont="1" applyFill="1" applyBorder="1" applyAlignment="1">
      <alignment horizontal="center"/>
    </xf>
    <xf numFmtId="49" fontId="23" fillId="3" borderId="1" xfId="0" applyNumberFormat="1" applyFont="1" applyFill="1" applyBorder="1" applyAlignment="1">
      <alignment horizontal="center"/>
    </xf>
    <xf numFmtId="49" fontId="18" fillId="3" borderId="1" xfId="0" applyNumberFormat="1" applyFont="1" applyFill="1" applyBorder="1" applyAlignment="1">
      <alignment horizontal="center" wrapText="1"/>
    </xf>
    <xf numFmtId="49" fontId="23" fillId="0" borderId="1" xfId="0" applyNumberFormat="1" applyFont="1" applyBorder="1" applyAlignment="1">
      <alignment horizontal="center"/>
    </xf>
    <xf numFmtId="49" fontId="18" fillId="0" borderId="1" xfId="0" applyNumberFormat="1" applyFont="1" applyBorder="1" applyAlignment="1">
      <alignment horizontal="center"/>
    </xf>
    <xf numFmtId="49" fontId="23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/>
    </xf>
    <xf numFmtId="1" fontId="24" fillId="0" borderId="1" xfId="0" applyNumberFormat="1" applyFont="1" applyFill="1" applyBorder="1" applyAlignment="1">
      <alignment horizontal="center" wrapText="1"/>
    </xf>
    <xf numFmtId="49" fontId="24" fillId="0" borderId="1" xfId="0" applyNumberFormat="1" applyFont="1" applyFill="1" applyBorder="1" applyAlignment="1">
      <alignment horizontal="center" wrapText="1"/>
    </xf>
    <xf numFmtId="49" fontId="23" fillId="0" borderId="15" xfId="0" applyNumberFormat="1" applyFont="1" applyFill="1" applyBorder="1" applyAlignment="1">
      <alignment horizontal="center"/>
    </xf>
    <xf numFmtId="49" fontId="18" fillId="0" borderId="15" xfId="0" applyNumberFormat="1" applyFont="1" applyFill="1" applyBorder="1" applyAlignment="1">
      <alignment horizontal="center"/>
    </xf>
    <xf numFmtId="172" fontId="24" fillId="0" borderId="0" xfId="0" applyNumberFormat="1" applyFont="1" applyFill="1"/>
    <xf numFmtId="49" fontId="24" fillId="0" borderId="1" xfId="0" applyNumberFormat="1" applyFont="1" applyBorder="1" applyAlignment="1">
      <alignment horizontal="center"/>
    </xf>
    <xf numFmtId="49" fontId="24" fillId="0" borderId="1" xfId="0" applyNumberFormat="1" applyFont="1" applyFill="1" applyBorder="1" applyAlignment="1">
      <alignment horizontal="center"/>
    </xf>
    <xf numFmtId="0" fontId="26" fillId="0" borderId="0" xfId="0" applyFont="1" applyFill="1"/>
    <xf numFmtId="49" fontId="26" fillId="0" borderId="1" xfId="0" applyNumberFormat="1" applyFont="1" applyBorder="1" applyAlignment="1">
      <alignment horizontal="center"/>
    </xf>
    <xf numFmtId="49" fontId="27" fillId="0" borderId="1" xfId="0" applyNumberFormat="1" applyFont="1" applyBorder="1" applyAlignment="1">
      <alignment horizontal="center"/>
    </xf>
    <xf numFmtId="49" fontId="27" fillId="0" borderId="1" xfId="0" applyNumberFormat="1" applyFont="1" applyFill="1" applyBorder="1" applyAlignment="1">
      <alignment horizontal="center"/>
    </xf>
    <xf numFmtId="0" fontId="18" fillId="4" borderId="2" xfId="0" applyFont="1" applyFill="1" applyBorder="1" applyAlignment="1">
      <alignment horizontal="left"/>
    </xf>
    <xf numFmtId="49" fontId="24" fillId="3" borderId="1" xfId="0" applyNumberFormat="1" applyFont="1" applyFill="1" applyBorder="1" applyAlignment="1">
      <alignment horizontal="center"/>
    </xf>
    <xf numFmtId="0" fontId="24" fillId="2" borderId="0" xfId="0" applyFont="1" applyFill="1"/>
    <xf numFmtId="49" fontId="18" fillId="2" borderId="1" xfId="0" applyNumberFormat="1" applyFont="1" applyFill="1" applyBorder="1" applyAlignment="1">
      <alignment horizontal="center"/>
    </xf>
    <xf numFmtId="49" fontId="26" fillId="2" borderId="1" xfId="0" applyNumberFormat="1" applyFont="1" applyFill="1" applyBorder="1" applyAlignment="1">
      <alignment horizontal="center"/>
    </xf>
    <xf numFmtId="49" fontId="26" fillId="2" borderId="15" xfId="0" applyNumberFormat="1" applyFont="1" applyFill="1" applyBorder="1" applyAlignment="1">
      <alignment horizontal="center"/>
    </xf>
    <xf numFmtId="49" fontId="26" fillId="0" borderId="15" xfId="0" applyNumberFormat="1" applyFont="1" applyBorder="1" applyAlignment="1">
      <alignment horizontal="center"/>
    </xf>
    <xf numFmtId="0" fontId="18" fillId="2" borderId="0" xfId="0" applyFont="1" applyFill="1" applyAlignment="1"/>
    <xf numFmtId="0" fontId="18" fillId="2" borderId="0" xfId="0" applyFont="1" applyFill="1"/>
    <xf numFmtId="172" fontId="24" fillId="2" borderId="0" xfId="0" applyNumberFormat="1" applyFont="1" applyFill="1"/>
    <xf numFmtId="49" fontId="30" fillId="0" borderId="1" xfId="0" applyNumberFormat="1" applyFont="1" applyBorder="1" applyAlignment="1">
      <alignment horizontal="center"/>
    </xf>
    <xf numFmtId="0" fontId="26" fillId="2" borderId="0" xfId="0" applyFont="1" applyFill="1"/>
    <xf numFmtId="49" fontId="50" fillId="2" borderId="1" xfId="0" applyNumberFormat="1" applyFont="1" applyFill="1" applyBorder="1" applyAlignment="1">
      <alignment horizontal="center"/>
    </xf>
    <xf numFmtId="49" fontId="27" fillId="2" borderId="1" xfId="0" applyNumberFormat="1" applyFont="1" applyFill="1" applyBorder="1" applyAlignment="1">
      <alignment horizontal="center"/>
    </xf>
    <xf numFmtId="49" fontId="23" fillId="2" borderId="1" xfId="0" applyNumberFormat="1" applyFont="1" applyFill="1" applyBorder="1" applyAlignment="1">
      <alignment horizontal="center"/>
    </xf>
    <xf numFmtId="0" fontId="50" fillId="2" borderId="0" xfId="0" applyFont="1" applyFill="1" applyAlignment="1"/>
    <xf numFmtId="0" fontId="50" fillId="2" borderId="0" xfId="0" applyFont="1" applyFill="1"/>
    <xf numFmtId="49" fontId="27" fillId="2" borderId="16" xfId="0" applyNumberFormat="1" applyFont="1" applyFill="1" applyBorder="1" applyAlignment="1">
      <alignment horizontal="center"/>
    </xf>
    <xf numFmtId="49" fontId="30" fillId="0" borderId="16" xfId="0" applyNumberFormat="1" applyFont="1" applyBorder="1" applyAlignment="1">
      <alignment horizontal="center"/>
    </xf>
    <xf numFmtId="49" fontId="27" fillId="4" borderId="1" xfId="0" applyNumberFormat="1" applyFont="1" applyFill="1" applyBorder="1" applyAlignment="1">
      <alignment horizontal="center"/>
    </xf>
    <xf numFmtId="49" fontId="18" fillId="4" borderId="1" xfId="0" applyNumberFormat="1" applyFont="1" applyFill="1" applyBorder="1" applyAlignment="1">
      <alignment horizontal="center"/>
    </xf>
    <xf numFmtId="49" fontId="23" fillId="2" borderId="2" xfId="0" applyNumberFormat="1" applyFont="1" applyFill="1" applyBorder="1" applyAlignment="1">
      <alignment horizontal="center"/>
    </xf>
    <xf numFmtId="49" fontId="18" fillId="2" borderId="2" xfId="0" applyNumberFormat="1" applyFont="1" applyFill="1" applyBorder="1" applyAlignment="1">
      <alignment horizontal="center"/>
    </xf>
    <xf numFmtId="49" fontId="50" fillId="4" borderId="1" xfId="2" applyNumberFormat="1" applyFont="1" applyFill="1" applyBorder="1" applyAlignment="1">
      <alignment horizontal="center"/>
    </xf>
    <xf numFmtId="49" fontId="18" fillId="4" borderId="1" xfId="2" applyNumberFormat="1" applyFont="1" applyFill="1" applyBorder="1" applyAlignment="1">
      <alignment horizontal="center"/>
    </xf>
    <xf numFmtId="172" fontId="18" fillId="2" borderId="0" xfId="0" applyNumberFormat="1" applyFont="1" applyFill="1"/>
    <xf numFmtId="49" fontId="26" fillId="3" borderId="1" xfId="2" applyNumberFormat="1" applyFont="1" applyFill="1" applyBorder="1" applyAlignment="1">
      <alignment horizontal="center"/>
    </xf>
    <xf numFmtId="49" fontId="26" fillId="2" borderId="1" xfId="2" applyNumberFormat="1" applyFont="1" applyFill="1" applyBorder="1" applyAlignment="1">
      <alignment horizontal="center"/>
    </xf>
    <xf numFmtId="49" fontId="18" fillId="0" borderId="2" xfId="2" applyNumberFormat="1" applyFont="1" applyFill="1" applyBorder="1" applyAlignment="1">
      <alignment horizontal="center"/>
    </xf>
    <xf numFmtId="49" fontId="23" fillId="0" borderId="2" xfId="0" applyNumberFormat="1" applyFont="1" applyBorder="1" applyAlignment="1">
      <alignment horizontal="center"/>
    </xf>
    <xf numFmtId="49" fontId="18" fillId="0" borderId="2" xfId="0" applyNumberFormat="1" applyFont="1" applyFill="1" applyBorder="1" applyAlignment="1">
      <alignment horizontal="center" wrapText="1"/>
    </xf>
    <xf numFmtId="0" fontId="50" fillId="2" borderId="2" xfId="0" applyFont="1" applyFill="1" applyBorder="1" applyAlignment="1">
      <alignment horizontal="center"/>
    </xf>
    <xf numFmtId="49" fontId="50" fillId="2" borderId="2" xfId="0" applyNumberFormat="1" applyFont="1" applyFill="1" applyBorder="1" applyAlignment="1">
      <alignment horizontal="center"/>
    </xf>
    <xf numFmtId="0" fontId="50" fillId="0" borderId="1" xfId="0" applyFont="1" applyFill="1" applyBorder="1" applyAlignment="1">
      <alignment horizontal="center"/>
    </xf>
    <xf numFmtId="49" fontId="50" fillId="0" borderId="1" xfId="0" applyNumberFormat="1" applyFont="1" applyFill="1" applyBorder="1" applyAlignment="1">
      <alignment horizontal="center"/>
    </xf>
    <xf numFmtId="0" fontId="24" fillId="0" borderId="0" xfId="0" applyFont="1"/>
    <xf numFmtId="0" fontId="24" fillId="0" borderId="0" xfId="0" applyFont="1" applyFill="1" applyAlignment="1">
      <alignment horizontal="center"/>
    </xf>
    <xf numFmtId="49" fontId="24" fillId="0" borderId="0" xfId="0" applyNumberFormat="1" applyFont="1" applyFill="1"/>
    <xf numFmtId="49" fontId="24" fillId="0" borderId="0" xfId="0" applyNumberFormat="1" applyFont="1" applyFill="1" applyAlignment="1">
      <alignment horizontal="center"/>
    </xf>
    <xf numFmtId="169" fontId="3" fillId="0" borderId="1" xfId="2" applyNumberFormat="1" applyFont="1" applyFill="1" applyBorder="1" applyAlignment="1">
      <alignment horizontal="center"/>
    </xf>
    <xf numFmtId="169" fontId="3" fillId="0" borderId="1" xfId="2" applyNumberFormat="1" applyFont="1" applyFill="1" applyBorder="1" applyAlignment="1"/>
    <xf numFmtId="38" fontId="4" fillId="0" borderId="1" xfId="1" applyNumberFormat="1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30" fillId="0" borderId="10" xfId="0" applyNumberFormat="1" applyFont="1" applyFill="1" applyBorder="1" applyAlignment="1">
      <alignment horizontal="justify" wrapText="1"/>
    </xf>
    <xf numFmtId="0" fontId="30" fillId="0" borderId="5" xfId="0" applyNumberFormat="1" applyFont="1" applyFill="1" applyBorder="1" applyAlignment="1">
      <alignment horizontal="justify" wrapText="1"/>
    </xf>
    <xf numFmtId="0" fontId="30" fillId="0" borderId="10" xfId="0" applyNumberFormat="1" applyFont="1" applyFill="1" applyBorder="1" applyAlignment="1">
      <alignment horizontal="center" wrapText="1"/>
    </xf>
    <xf numFmtId="170" fontId="30" fillId="0" borderId="10" xfId="1" applyNumberFormat="1" applyFont="1" applyFill="1" applyBorder="1" applyAlignment="1"/>
    <xf numFmtId="0" fontId="30" fillId="0" borderId="5" xfId="0" applyNumberFormat="1" applyFont="1" applyFill="1" applyBorder="1" applyAlignment="1">
      <alignment horizontal="center" wrapText="1"/>
    </xf>
    <xf numFmtId="170" fontId="30" fillId="0" borderId="5" xfId="1" applyNumberFormat="1" applyFont="1" applyFill="1" applyBorder="1" applyAlignment="1"/>
    <xf numFmtId="0" fontId="19" fillId="0" borderId="5" xfId="0" applyNumberFormat="1" applyFont="1" applyFill="1" applyBorder="1" applyAlignment="1">
      <alignment horizontal="center" wrapText="1"/>
    </xf>
    <xf numFmtId="0" fontId="19" fillId="0" borderId="1" xfId="0" applyNumberFormat="1" applyFont="1" applyFill="1" applyBorder="1" applyAlignment="1">
      <alignment horizontal="center" wrapText="1"/>
    </xf>
    <xf numFmtId="49" fontId="39" fillId="0" borderId="1" xfId="0" applyNumberFormat="1" applyFont="1" applyFill="1" applyBorder="1" applyAlignment="1">
      <alignment horizontal="right" wrapText="1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centerContinuous"/>
    </xf>
    <xf numFmtId="0" fontId="2" fillId="0" borderId="0" xfId="2" applyNumberFormat="1" applyFont="1" applyFill="1" applyBorder="1" applyAlignment="1">
      <alignment horizontal="centerContinuous"/>
    </xf>
    <xf numFmtId="0" fontId="2" fillId="0" borderId="0" xfId="0" applyNumberFormat="1" applyFont="1" applyFill="1"/>
    <xf numFmtId="0" fontId="15" fillId="0" borderId="0" xfId="0" applyNumberFormat="1" applyFont="1" applyFill="1" applyAlignment="1">
      <alignment horizontal="centerContinuous"/>
    </xf>
    <xf numFmtId="0" fontId="3" fillId="0" borderId="0" xfId="0" applyFont="1" applyFill="1" applyAlignment="1">
      <alignment horizontal="centerContinuous" wrapText="1"/>
    </xf>
    <xf numFmtId="0" fontId="12" fillId="0" borderId="0" xfId="0" applyNumberFormat="1" applyFont="1" applyFill="1" applyAlignment="1"/>
    <xf numFmtId="0" fontId="12" fillId="0" borderId="0" xfId="2" applyNumberFormat="1" applyFont="1" applyFill="1" applyBorder="1" applyAlignment="1"/>
    <xf numFmtId="0" fontId="10" fillId="0" borderId="0" xfId="0" applyNumberFormat="1" applyFont="1" applyFill="1" applyAlignment="1">
      <alignment horizontal="centerContinuous" vertical="center" wrapText="1"/>
    </xf>
    <xf numFmtId="0" fontId="11" fillId="0" borderId="0" xfId="0" applyNumberFormat="1" applyFont="1" applyFill="1" applyAlignment="1">
      <alignment horizontal="centerContinuous" vertical="center" wrapText="1"/>
    </xf>
    <xf numFmtId="0" fontId="10" fillId="0" borderId="0" xfId="0" applyNumberFormat="1" applyFont="1" applyFill="1" applyAlignment="1">
      <alignment horizontal="centerContinuous"/>
    </xf>
    <xf numFmtId="0" fontId="10" fillId="0" borderId="0" xfId="2" applyNumberFormat="1" applyFont="1" applyFill="1" applyBorder="1" applyAlignment="1">
      <alignment horizontal="centerContinuous"/>
    </xf>
    <xf numFmtId="0" fontId="10" fillId="0" borderId="0" xfId="0" applyNumberFormat="1" applyFont="1" applyFill="1"/>
    <xf numFmtId="0" fontId="2" fillId="0" borderId="0" xfId="0" applyNumberFormat="1" applyFont="1" applyFill="1" applyAlignment="1">
      <alignment horizontal="right"/>
    </xf>
    <xf numFmtId="0" fontId="23" fillId="0" borderId="1" xfId="0" applyNumberFormat="1" applyFont="1" applyFill="1" applyBorder="1" applyAlignment="1">
      <alignment wrapText="1"/>
    </xf>
    <xf numFmtId="170" fontId="23" fillId="0" borderId="1" xfId="2" applyNumberFormat="1" applyFont="1" applyFill="1" applyBorder="1" applyAlignment="1">
      <alignment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170" fontId="25" fillId="0" borderId="1" xfId="2" applyNumberFormat="1" applyFont="1" applyFill="1" applyBorder="1" applyAlignment="1">
      <alignment wrapText="1"/>
    </xf>
    <xf numFmtId="0" fontId="26" fillId="0" borderId="10" xfId="0" applyFont="1" applyFill="1" applyBorder="1" applyAlignment="1">
      <alignment horizontal="center" wrapText="1"/>
    </xf>
    <xf numFmtId="0" fontId="26" fillId="0" borderId="10" xfId="0" applyFont="1" applyFill="1" applyBorder="1" applyAlignment="1">
      <alignment wrapText="1"/>
    </xf>
    <xf numFmtId="170" fontId="27" fillId="0" borderId="10" xfId="2" applyNumberFormat="1" applyFont="1" applyFill="1" applyBorder="1" applyAlignment="1">
      <alignment wrapText="1"/>
    </xf>
    <xf numFmtId="0" fontId="26" fillId="0" borderId="5" xfId="0" applyFont="1" applyFill="1" applyBorder="1" applyAlignment="1">
      <alignment horizontal="center" wrapText="1"/>
    </xf>
    <xf numFmtId="0" fontId="26" fillId="0" borderId="5" xfId="0" applyFont="1" applyFill="1" applyBorder="1" applyAlignment="1">
      <alignment wrapText="1"/>
    </xf>
    <xf numFmtId="170" fontId="27" fillId="0" borderId="2" xfId="2" applyNumberFormat="1" applyFont="1" applyFill="1" applyBorder="1" applyAlignment="1">
      <alignment wrapText="1"/>
    </xf>
    <xf numFmtId="0" fontId="24" fillId="0" borderId="10" xfId="0" applyFont="1" applyFill="1" applyBorder="1" applyAlignment="1">
      <alignment horizontal="center" wrapText="1"/>
    </xf>
    <xf numFmtId="0" fontId="14" fillId="0" borderId="0" xfId="0" applyNumberFormat="1" applyFont="1" applyFill="1" applyAlignment="1"/>
    <xf numFmtId="0" fontId="24" fillId="0" borderId="5" xfId="0" applyFont="1" applyFill="1" applyBorder="1" applyAlignment="1">
      <alignment horizontal="center" wrapText="1"/>
    </xf>
    <xf numFmtId="170" fontId="27" fillId="0" borderId="5" xfId="2" applyNumberFormat="1" applyFont="1" applyFill="1" applyBorder="1" applyAlignment="1">
      <alignment wrapText="1"/>
    </xf>
    <xf numFmtId="0" fontId="26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wrapText="1"/>
    </xf>
    <xf numFmtId="170" fontId="27" fillId="0" borderId="1" xfId="2" applyNumberFormat="1" applyFont="1" applyFill="1" applyBorder="1" applyAlignment="1">
      <alignment wrapText="1"/>
    </xf>
    <xf numFmtId="0" fontId="28" fillId="0" borderId="10" xfId="0" applyFont="1" applyFill="1" applyBorder="1" applyAlignment="1">
      <alignment horizontal="justify" wrapText="1"/>
    </xf>
    <xf numFmtId="0" fontId="29" fillId="0" borderId="1" xfId="0" applyNumberFormat="1" applyFont="1" applyFill="1" applyBorder="1" applyAlignment="1">
      <alignment wrapText="1"/>
    </xf>
    <xf numFmtId="170" fontId="29" fillId="0" borderId="1" xfId="2" applyNumberFormat="1" applyFont="1" applyFill="1" applyBorder="1" applyAlignment="1">
      <alignment wrapText="1"/>
    </xf>
    <xf numFmtId="0" fontId="30" fillId="0" borderId="1" xfId="0" applyNumberFormat="1" applyFont="1" applyFill="1" applyBorder="1" applyAlignment="1">
      <alignment wrapText="1"/>
    </xf>
    <xf numFmtId="170" fontId="30" fillId="0" borderId="1" xfId="2" applyNumberFormat="1" applyFont="1" applyFill="1" applyBorder="1" applyAlignment="1">
      <alignment wrapText="1"/>
    </xf>
    <xf numFmtId="170" fontId="25" fillId="0" borderId="2" xfId="2" applyNumberFormat="1" applyFont="1" applyFill="1" applyBorder="1" applyAlignment="1">
      <alignment wrapText="1"/>
    </xf>
    <xf numFmtId="170" fontId="30" fillId="0" borderId="2" xfId="0" applyNumberFormat="1" applyFont="1" applyFill="1" applyBorder="1" applyAlignment="1"/>
    <xf numFmtId="0" fontId="19" fillId="0" borderId="0" xfId="0" applyNumberFormat="1" applyFont="1" applyFill="1" applyAlignment="1"/>
    <xf numFmtId="0" fontId="31" fillId="0" borderId="0" xfId="0" applyNumberFormat="1" applyFont="1" applyFill="1" applyAlignment="1"/>
    <xf numFmtId="0" fontId="15" fillId="0" borderId="0" xfId="0" applyNumberFormat="1" applyFont="1" applyFill="1" applyAlignment="1"/>
    <xf numFmtId="0" fontId="18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13" fillId="0" borderId="0" xfId="0" applyNumberFormat="1" applyFont="1" applyFill="1" applyAlignment="1"/>
    <xf numFmtId="0" fontId="23" fillId="0" borderId="2" xfId="0" applyNumberFormat="1" applyFont="1" applyFill="1" applyBorder="1" applyAlignment="1">
      <alignment horizontal="center"/>
    </xf>
    <xf numFmtId="0" fontId="23" fillId="0" borderId="12" xfId="0" applyNumberFormat="1" applyFont="1" applyFill="1" applyBorder="1" applyAlignment="1">
      <alignment horizontal="justify" wrapText="1"/>
    </xf>
    <xf numFmtId="170" fontId="23" fillId="0" borderId="12" xfId="2" applyNumberFormat="1" applyFont="1" applyFill="1" applyBorder="1" applyAlignment="1"/>
    <xf numFmtId="170" fontId="14" fillId="0" borderId="0" xfId="0" applyNumberFormat="1" applyFont="1" applyFill="1" applyAlignment="1"/>
    <xf numFmtId="0" fontId="25" fillId="0" borderId="1" xfId="0" applyNumberFormat="1" applyFont="1" applyFill="1" applyBorder="1" applyAlignment="1">
      <alignment horizontal="center"/>
    </xf>
    <xf numFmtId="0" fontId="23" fillId="0" borderId="1" xfId="0" applyNumberFormat="1" applyFont="1" applyFill="1" applyBorder="1" applyAlignment="1">
      <alignment horizontal="center"/>
    </xf>
    <xf numFmtId="0" fontId="30" fillId="0" borderId="1" xfId="0" applyNumberFormat="1" applyFont="1" applyFill="1" applyBorder="1" applyAlignment="1">
      <alignment horizontal="center"/>
    </xf>
    <xf numFmtId="0" fontId="30" fillId="0" borderId="1" xfId="0" applyNumberFormat="1" applyFont="1" applyFill="1" applyBorder="1" applyAlignment="1">
      <alignment horizontal="justify" wrapText="1"/>
    </xf>
    <xf numFmtId="0" fontId="32" fillId="0" borderId="0" xfId="0" applyNumberFormat="1" applyFont="1" applyFill="1" applyAlignment="1"/>
    <xf numFmtId="0" fontId="13" fillId="0" borderId="0" xfId="0" applyNumberFormat="1" applyFont="1" applyFill="1"/>
    <xf numFmtId="0" fontId="29" fillId="0" borderId="1" xfId="0" applyNumberFormat="1" applyFont="1" applyFill="1" applyBorder="1" applyAlignment="1">
      <alignment horizontal="center"/>
    </xf>
    <xf numFmtId="0" fontId="27" fillId="0" borderId="3" xfId="0" applyNumberFormat="1" applyFont="1" applyFill="1" applyBorder="1" applyAlignment="1">
      <alignment horizontal="justify" wrapText="1"/>
    </xf>
    <xf numFmtId="0" fontId="29" fillId="0" borderId="8" xfId="0" applyNumberFormat="1" applyFont="1" applyFill="1" applyBorder="1" applyAlignment="1">
      <alignment horizontal="center"/>
    </xf>
    <xf numFmtId="0" fontId="29" fillId="0" borderId="9" xfId="0" applyNumberFormat="1" applyFont="1" applyFill="1" applyBorder="1" applyAlignment="1">
      <alignment horizontal="center"/>
    </xf>
    <xf numFmtId="0" fontId="29" fillId="0" borderId="9" xfId="0" applyNumberFormat="1" applyFont="1" applyFill="1" applyBorder="1" applyAlignment="1">
      <alignment horizontal="justify" wrapText="1"/>
    </xf>
    <xf numFmtId="0" fontId="24" fillId="0" borderId="1" xfId="0" applyNumberFormat="1" applyFont="1" applyFill="1" applyBorder="1" applyAlignment="1">
      <alignment horizontal="justify" wrapText="1"/>
    </xf>
    <xf numFmtId="0" fontId="29" fillId="0" borderId="2" xfId="0" applyNumberFormat="1" applyFont="1" applyFill="1" applyBorder="1" applyAlignment="1">
      <alignment horizontal="center"/>
    </xf>
    <xf numFmtId="0" fontId="29" fillId="0" borderId="2" xfId="0" applyNumberFormat="1" applyFont="1" applyFill="1" applyBorder="1" applyAlignment="1">
      <alignment horizontal="left" wrapText="1"/>
    </xf>
    <xf numFmtId="0" fontId="27" fillId="0" borderId="10" xfId="0" applyNumberFormat="1" applyFont="1" applyFill="1" applyBorder="1" applyAlignment="1">
      <alignment horizontal="center"/>
    </xf>
    <xf numFmtId="0" fontId="26" fillId="0" borderId="10" xfId="0" applyFont="1" applyFill="1" applyBorder="1" applyAlignment="1">
      <alignment horizontal="right" wrapText="1"/>
    </xf>
    <xf numFmtId="0" fontId="27" fillId="0" borderId="5" xfId="0" applyNumberFormat="1" applyFont="1" applyFill="1" applyBorder="1" applyAlignment="1">
      <alignment horizontal="center"/>
    </xf>
    <xf numFmtId="0" fontId="26" fillId="0" borderId="5" xfId="0" applyFont="1" applyFill="1" applyBorder="1" applyAlignment="1">
      <alignment horizontal="right" wrapText="1"/>
    </xf>
    <xf numFmtId="0" fontId="29" fillId="0" borderId="8" xfId="0" applyNumberFormat="1" applyFont="1" applyFill="1" applyBorder="1" applyAlignment="1">
      <alignment horizontal="center" wrapText="1"/>
    </xf>
    <xf numFmtId="0" fontId="34" fillId="0" borderId="1" xfId="0" applyNumberFormat="1" applyFont="1" applyFill="1" applyBorder="1" applyAlignment="1">
      <alignment horizontal="center"/>
    </xf>
    <xf numFmtId="0" fontId="21" fillId="0" borderId="0" xfId="0" applyNumberFormat="1" applyFont="1" applyFill="1"/>
    <xf numFmtId="170" fontId="2" fillId="0" borderId="0" xfId="0" applyNumberFormat="1" applyFont="1" applyFill="1"/>
    <xf numFmtId="0" fontId="25" fillId="0" borderId="6" xfId="0" applyNumberFormat="1" applyFont="1" applyFill="1" applyBorder="1" applyAlignment="1">
      <alignment horizontal="center"/>
    </xf>
    <xf numFmtId="171" fontId="2" fillId="0" borderId="0" xfId="1" applyNumberFormat="1" applyFont="1" applyFill="1"/>
    <xf numFmtId="0" fontId="25" fillId="0" borderId="1" xfId="0" applyNumberFormat="1" applyFont="1" applyFill="1" applyBorder="1" applyAlignment="1">
      <alignment horizontal="left" wrapText="1"/>
    </xf>
    <xf numFmtId="0" fontId="25" fillId="0" borderId="6" xfId="0" applyNumberFormat="1" applyFont="1" applyFill="1" applyBorder="1" applyAlignment="1">
      <alignment horizontal="center" wrapText="1"/>
    </xf>
    <xf numFmtId="0" fontId="31" fillId="0" borderId="1" xfId="0" applyNumberFormat="1" applyFont="1" applyFill="1" applyBorder="1" applyAlignment="1">
      <alignment horizontal="justify" wrapText="1"/>
    </xf>
    <xf numFmtId="0" fontId="31" fillId="0" borderId="0" xfId="0" applyNumberFormat="1" applyFont="1" applyFill="1"/>
    <xf numFmtId="0" fontId="3" fillId="0" borderId="0" xfId="0" applyFont="1" applyFill="1" applyAlignment="1">
      <alignment horizontal="center" wrapText="1"/>
    </xf>
    <xf numFmtId="169" fontId="3" fillId="0" borderId="0" xfId="2" applyNumberFormat="1" applyFont="1" applyFill="1" applyBorder="1" applyAlignment="1"/>
    <xf numFmtId="0" fontId="36" fillId="0" borderId="0" xfId="0" applyFont="1" applyFill="1" applyBorder="1" applyAlignment="1">
      <alignment horizontal="centerContinuous" wrapText="1"/>
    </xf>
    <xf numFmtId="0" fontId="8" fillId="0" borderId="0" xfId="0" applyFont="1" applyFill="1" applyBorder="1" applyAlignment="1">
      <alignment horizontal="centerContinuous" wrapText="1"/>
    </xf>
    <xf numFmtId="0" fontId="8" fillId="0" borderId="0" xfId="0" applyFont="1" applyFill="1"/>
    <xf numFmtId="0" fontId="37" fillId="0" borderId="17" xfId="0" applyFont="1" applyFill="1" applyBorder="1" applyAlignment="1">
      <alignment horizontal="centerContinuous"/>
    </xf>
    <xf numFmtId="0" fontId="7" fillId="0" borderId="1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/>
    <xf numFmtId="0" fontId="6" fillId="0" borderId="1" xfId="0" applyFont="1" applyFill="1" applyBorder="1"/>
    <xf numFmtId="0" fontId="4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0" applyFont="1" applyFill="1" applyBorder="1"/>
    <xf numFmtId="0" fontId="0" fillId="0" borderId="0" xfId="0" applyFill="1" applyAlignment="1">
      <alignment wrapText="1"/>
    </xf>
    <xf numFmtId="0" fontId="3" fillId="0" borderId="2" xfId="0" applyFont="1" applyFill="1" applyBorder="1"/>
    <xf numFmtId="0" fontId="24" fillId="0" borderId="2" xfId="0" applyFont="1" applyFill="1" applyBorder="1" applyAlignment="1">
      <alignment wrapText="1"/>
    </xf>
    <xf numFmtId="49" fontId="40" fillId="0" borderId="1" xfId="0" applyNumberFormat="1" applyFont="1" applyFill="1" applyBorder="1" applyAlignment="1">
      <alignment horizontal="right" wrapText="1"/>
    </xf>
    <xf numFmtId="0" fontId="41" fillId="0" borderId="1" xfId="0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center" wrapText="1"/>
    </xf>
    <xf numFmtId="0" fontId="22" fillId="0" borderId="0" xfId="0" applyFont="1" applyFill="1"/>
    <xf numFmtId="49" fontId="51" fillId="0" borderId="1" xfId="0" applyNumberFormat="1" applyFont="1" applyFill="1" applyBorder="1" applyAlignment="1">
      <alignment horizontal="right" wrapText="1"/>
    </xf>
    <xf numFmtId="0" fontId="51" fillId="0" borderId="1" xfId="0" applyFont="1" applyFill="1" applyBorder="1" applyAlignment="1">
      <alignment horizontal="center" wrapText="1"/>
    </xf>
    <xf numFmtId="0" fontId="51" fillId="0" borderId="1" xfId="0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0" fontId="2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Continuous"/>
    </xf>
    <xf numFmtId="169" fontId="12" fillId="0" borderId="0" xfId="2" applyNumberFormat="1" applyFont="1" applyFill="1" applyBorder="1" applyAlignment="1"/>
    <xf numFmtId="0" fontId="10" fillId="0" borderId="0" xfId="0" applyFont="1" applyFill="1" applyAlignment="1">
      <alignment horizontal="centerContinuous" wrapText="1"/>
    </xf>
    <xf numFmtId="0" fontId="11" fillId="0" borderId="0" xfId="0" applyFont="1" applyFill="1" applyAlignment="1">
      <alignment horizontal="centerContinuous" wrapText="1"/>
    </xf>
    <xf numFmtId="0" fontId="10" fillId="0" borderId="0" xfId="0" applyFont="1" applyFill="1" applyAlignment="1">
      <alignment horizontal="centerContinuous"/>
    </xf>
    <xf numFmtId="169" fontId="10" fillId="0" borderId="0" xfId="2" applyNumberFormat="1" applyFont="1" applyFill="1" applyBorder="1" applyAlignment="1">
      <alignment horizontal="centerContinuous"/>
    </xf>
    <xf numFmtId="0" fontId="10" fillId="0" borderId="0" xfId="0" applyFont="1" applyFill="1"/>
    <xf numFmtId="169" fontId="3" fillId="0" borderId="2" xfId="2" applyNumberFormat="1" applyFont="1" applyFill="1" applyBorder="1" applyAlignment="1">
      <alignment horizontal="center" vertical="center" textRotation="90" wrapText="1"/>
    </xf>
    <xf numFmtId="38" fontId="3" fillId="0" borderId="2" xfId="2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wrapText="1"/>
    </xf>
    <xf numFmtId="44" fontId="3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4" fillId="0" borderId="0" xfId="0" applyFont="1" applyFill="1" applyBorder="1" applyAlignment="1"/>
    <xf numFmtId="0" fontId="46" fillId="0" borderId="0" xfId="0" applyFont="1" applyFill="1" applyBorder="1" applyAlignment="1"/>
    <xf numFmtId="0" fontId="46" fillId="0" borderId="0" xfId="0" applyFont="1" applyFill="1" applyAlignment="1"/>
    <xf numFmtId="0" fontId="42" fillId="2" borderId="1" xfId="0" applyFont="1" applyFill="1" applyBorder="1" applyAlignment="1"/>
    <xf numFmtId="0" fontId="50" fillId="0" borderId="0" xfId="0" applyFont="1" applyFill="1" applyAlignment="1"/>
    <xf numFmtId="0" fontId="20" fillId="0" borderId="0" xfId="0" applyFont="1" applyFill="1" applyAlignment="1"/>
    <xf numFmtId="171" fontId="4" fillId="0" borderId="1" xfId="1" applyNumberFormat="1" applyFont="1" applyFill="1" applyBorder="1" applyAlignment="1">
      <alignment horizontal="right"/>
    </xf>
    <xf numFmtId="171" fontId="3" fillId="0" borderId="1" xfId="1" applyNumberFormat="1" applyFont="1" applyFill="1" applyBorder="1" applyAlignment="1">
      <alignment horizontal="right"/>
    </xf>
    <xf numFmtId="49" fontId="52" fillId="0" borderId="1" xfId="0" applyNumberFormat="1" applyFont="1" applyFill="1" applyBorder="1" applyAlignment="1">
      <alignment horizontal="center"/>
    </xf>
    <xf numFmtId="49" fontId="52" fillId="0" borderId="1" xfId="2" applyNumberFormat="1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6" fillId="0" borderId="1" xfId="0" applyFont="1" applyBorder="1" applyAlignment="1">
      <alignment horizontal="center" wrapText="1"/>
    </xf>
    <xf numFmtId="171" fontId="3" fillId="0" borderId="0" xfId="1" applyNumberFormat="1" applyFont="1" applyFill="1" applyAlignment="1">
      <alignment horizontal="centerContinuous"/>
    </xf>
    <xf numFmtId="171" fontId="43" fillId="0" borderId="0" xfId="1" applyNumberFormat="1" applyFont="1" applyFill="1" applyAlignment="1">
      <alignment horizontal="centerContinuous"/>
    </xf>
    <xf numFmtId="171" fontId="44" fillId="0" borderId="0" xfId="1" applyNumberFormat="1" applyFont="1" applyAlignment="1">
      <alignment horizontal="right"/>
    </xf>
    <xf numFmtId="171" fontId="15" fillId="0" borderId="0" xfId="1" applyNumberFormat="1" applyFont="1" applyAlignment="1">
      <alignment horizontal="right"/>
    </xf>
    <xf numFmtId="171" fontId="9" fillId="0" borderId="0" xfId="1" applyNumberFormat="1" applyFont="1" applyFill="1" applyAlignment="1">
      <alignment horizontal="centerContinuous" vertical="center" wrapText="1"/>
    </xf>
    <xf numFmtId="171" fontId="2" fillId="0" borderId="0" xfId="1" applyNumberFormat="1" applyFont="1" applyAlignment="1">
      <alignment horizontal="right"/>
    </xf>
    <xf numFmtId="171" fontId="4" fillId="0" borderId="1" xfId="1" applyNumberFormat="1" applyFont="1" applyFill="1" applyBorder="1" applyAlignment="1">
      <alignment horizontal="center" vertical="center" wrapText="1"/>
    </xf>
    <xf numFmtId="171" fontId="4" fillId="0" borderId="1" xfId="1" applyNumberFormat="1" applyFont="1" applyFill="1" applyBorder="1" applyAlignment="1"/>
    <xf numFmtId="171" fontId="4" fillId="0" borderId="1" xfId="1" applyNumberFormat="1" applyFont="1" applyFill="1" applyBorder="1" applyAlignment="1">
      <alignment horizontal="right" wrapText="1"/>
    </xf>
    <xf numFmtId="171" fontId="3" fillId="0" borderId="1" xfId="1" applyNumberFormat="1" applyFont="1" applyFill="1" applyBorder="1" applyAlignment="1">
      <alignment horizontal="right" wrapText="1"/>
    </xf>
    <xf numFmtId="171" fontId="5" fillId="0" borderId="1" xfId="1" applyNumberFormat="1" applyFont="1" applyFill="1" applyBorder="1" applyAlignment="1">
      <alignment horizontal="right" wrapText="1"/>
    </xf>
    <xf numFmtId="171" fontId="3" fillId="0" borderId="1" xfId="1" applyNumberFormat="1" applyFont="1" applyFill="1" applyBorder="1" applyAlignment="1"/>
    <xf numFmtId="171" fontId="5" fillId="0" borderId="1" xfId="1" applyNumberFormat="1" applyFont="1" applyFill="1" applyBorder="1" applyAlignment="1"/>
    <xf numFmtId="171" fontId="3" fillId="0" borderId="1" xfId="1" applyNumberFormat="1" applyFont="1" applyBorder="1" applyAlignment="1"/>
    <xf numFmtId="171" fontId="5" fillId="0" borderId="1" xfId="1" applyNumberFormat="1" applyFont="1" applyBorder="1" applyAlignment="1"/>
    <xf numFmtId="171" fontId="5" fillId="0" borderId="2" xfId="1" applyNumberFormat="1" applyFont="1" applyFill="1" applyBorder="1" applyAlignment="1"/>
    <xf numFmtId="171" fontId="3" fillId="2" borderId="1" xfId="1" applyNumberFormat="1" applyFont="1" applyFill="1" applyBorder="1" applyAlignment="1"/>
    <xf numFmtId="171" fontId="4" fillId="2" borderId="1" xfId="1" applyNumberFormat="1" applyFont="1" applyFill="1" applyBorder="1" applyAlignment="1"/>
    <xf numFmtId="171" fontId="3" fillId="0" borderId="12" xfId="1" applyNumberFormat="1" applyFont="1" applyFill="1" applyBorder="1" applyAlignment="1"/>
    <xf numFmtId="171" fontId="4" fillId="0" borderId="0" xfId="1" applyNumberFormat="1" applyFont="1" applyFill="1" applyBorder="1" applyAlignment="1"/>
    <xf numFmtId="171" fontId="17" fillId="0" borderId="0" xfId="1" applyNumberFormat="1" applyFont="1" applyFill="1" applyBorder="1" applyAlignment="1"/>
    <xf numFmtId="171" fontId="18" fillId="3" borderId="1" xfId="1" applyNumberFormat="1" applyFont="1" applyFill="1" applyBorder="1" applyAlignment="1"/>
    <xf numFmtId="171" fontId="24" fillId="0" borderId="1" xfId="1" applyNumberFormat="1" applyFont="1" applyFill="1" applyBorder="1" applyAlignment="1"/>
    <xf numFmtId="171" fontId="18" fillId="0" borderId="1" xfId="1" applyNumberFormat="1" applyFont="1" applyFill="1" applyBorder="1" applyAlignment="1"/>
    <xf numFmtId="171" fontId="26" fillId="0" borderId="1" xfId="1" applyNumberFormat="1" applyFont="1" applyFill="1" applyBorder="1" applyAlignment="1"/>
    <xf numFmtId="171" fontId="18" fillId="4" borderId="2" xfId="1" applyNumberFormat="1" applyFont="1" applyFill="1" applyBorder="1" applyAlignment="1"/>
    <xf numFmtId="171" fontId="24" fillId="0" borderId="2" xfId="1" applyNumberFormat="1" applyFont="1" applyFill="1" applyBorder="1" applyAlignment="1"/>
    <xf numFmtId="171" fontId="18" fillId="0" borderId="15" xfId="1" applyNumberFormat="1" applyFont="1" applyFill="1" applyBorder="1" applyAlignment="1"/>
    <xf numFmtId="171" fontId="52" fillId="0" borderId="1" xfId="1" applyNumberFormat="1" applyFont="1" applyFill="1" applyBorder="1" applyAlignment="1"/>
    <xf numFmtId="171" fontId="18" fillId="2" borderId="1" xfId="1" applyNumberFormat="1" applyFont="1" applyFill="1" applyBorder="1" applyAlignment="1"/>
    <xf numFmtId="171" fontId="26" fillId="2" borderId="1" xfId="1" applyNumberFormat="1" applyFont="1" applyFill="1" applyBorder="1" applyAlignment="1"/>
    <xf numFmtId="171" fontId="26" fillId="2" borderId="15" xfId="1" applyNumberFormat="1" applyFont="1" applyFill="1" applyBorder="1" applyAlignment="1"/>
    <xf numFmtId="171" fontId="50" fillId="2" borderId="1" xfId="1" applyNumberFormat="1" applyFont="1" applyFill="1" applyBorder="1" applyAlignment="1"/>
    <xf numFmtId="171" fontId="26" fillId="2" borderId="16" xfId="1" applyNumberFormat="1" applyFont="1" applyFill="1" applyBorder="1" applyAlignment="1"/>
    <xf numFmtId="171" fontId="18" fillId="4" borderId="1" xfId="1" applyNumberFormat="1" applyFont="1" applyFill="1" applyBorder="1" applyAlignment="1"/>
    <xf numFmtId="171" fontId="26" fillId="2" borderId="2" xfId="1" applyNumberFormat="1" applyFont="1" applyFill="1" applyBorder="1" applyAlignment="1"/>
    <xf numFmtId="171" fontId="18" fillId="2" borderId="2" xfId="1" applyNumberFormat="1" applyFont="1" applyFill="1" applyBorder="1" applyAlignment="1"/>
    <xf numFmtId="171" fontId="24" fillId="0" borderId="0" xfId="1" applyNumberFormat="1" applyFont="1" applyFill="1" applyAlignment="1">
      <alignment horizontal="right"/>
    </xf>
    <xf numFmtId="171" fontId="17" fillId="0" borderId="0" xfId="1" applyNumberFormat="1" applyFont="1" applyFill="1" applyAlignment="1">
      <alignment horizontal="right"/>
    </xf>
    <xf numFmtId="171" fontId="9" fillId="0" borderId="0" xfId="1" applyNumberFormat="1" applyFont="1" applyFill="1" applyAlignment="1">
      <alignment horizontal="right"/>
    </xf>
    <xf numFmtId="166" fontId="24" fillId="0" borderId="0" xfId="0" applyNumberFormat="1" applyFont="1" applyFill="1"/>
    <xf numFmtId="171" fontId="24" fillId="0" borderId="0" xfId="0" applyNumberFormat="1" applyFont="1" applyFill="1"/>
    <xf numFmtId="171" fontId="18" fillId="0" borderId="0" xfId="0" applyNumberFormat="1" applyFont="1" applyFill="1"/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6" xfId="2" applyNumberFormat="1" applyFont="1" applyFill="1" applyBorder="1" applyAlignment="1">
      <alignment horizontal="center" vertical="center" wrapText="1"/>
    </xf>
    <xf numFmtId="0" fontId="13" fillId="0" borderId="2" xfId="2" applyNumberFormat="1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 wrapText="1"/>
    </xf>
    <xf numFmtId="0" fontId="38" fillId="0" borderId="14" xfId="0" applyFont="1" applyFill="1" applyBorder="1" applyAlignment="1">
      <alignment horizontal="center" vertical="center" wrapText="1"/>
    </xf>
    <xf numFmtId="0" fontId="38" fillId="0" borderId="16" xfId="0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9" fillId="0" borderId="16" xfId="0" applyFont="1" applyFill="1" applyBorder="1" applyAlignment="1">
      <alignment horizontal="center" vertical="top" wrapText="1" readingOrder="1"/>
    </xf>
    <xf numFmtId="0" fontId="39" fillId="0" borderId="2" xfId="0" applyFont="1" applyFill="1" applyBorder="1" applyAlignment="1">
      <alignment horizontal="center" vertical="top" wrapText="1" readingOrder="1"/>
    </xf>
    <xf numFmtId="0" fontId="39" fillId="0" borderId="16" xfId="0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8"/>
  <sheetViews>
    <sheetView workbookViewId="0">
      <selection activeCell="B11" sqref="B11"/>
    </sheetView>
  </sheetViews>
  <sheetFormatPr defaultRowHeight="12.75"/>
  <cols>
    <col min="1" max="1" width="22.28515625" style="322" customWidth="1"/>
    <col min="2" max="2" width="58.42578125" style="322" customWidth="1"/>
    <col min="3" max="3" width="13.28515625" style="319" customWidth="1"/>
    <col min="4" max="4" width="10" style="322" bestFit="1" customWidth="1"/>
    <col min="5" max="16384" width="9.140625" style="322"/>
  </cols>
  <sheetData>
    <row r="1" spans="1:3">
      <c r="A1" s="319"/>
      <c r="B1" s="320" t="s">
        <v>760</v>
      </c>
      <c r="C1" s="321"/>
    </row>
    <row r="2" spans="1:3">
      <c r="A2" s="319"/>
      <c r="B2" s="323" t="s">
        <v>101</v>
      </c>
      <c r="C2" s="323"/>
    </row>
    <row r="3" spans="1:3">
      <c r="A3" s="319"/>
      <c r="B3" s="324" t="s">
        <v>11</v>
      </c>
      <c r="C3" s="323"/>
    </row>
    <row r="4" spans="1:3">
      <c r="A4" s="319"/>
      <c r="B4" s="324" t="s">
        <v>102</v>
      </c>
      <c r="C4" s="323"/>
    </row>
    <row r="5" spans="1:3">
      <c r="A5" s="319"/>
      <c r="B5" s="323" t="s">
        <v>103</v>
      </c>
      <c r="C5" s="323"/>
    </row>
    <row r="6" spans="1:3">
      <c r="A6" s="319"/>
      <c r="B6" s="323" t="s">
        <v>747</v>
      </c>
      <c r="C6" s="323"/>
    </row>
    <row r="7" spans="1:3" ht="16.5" customHeight="1">
      <c r="A7" s="319"/>
      <c r="B7" s="24" t="s">
        <v>213</v>
      </c>
      <c r="C7" s="320"/>
    </row>
    <row r="8" spans="1:3" ht="15.95" customHeight="1">
      <c r="A8" s="319"/>
      <c r="B8" s="320"/>
      <c r="C8" s="320"/>
    </row>
    <row r="9" spans="1:3">
      <c r="A9" s="319"/>
      <c r="B9" s="320" t="s">
        <v>760</v>
      </c>
      <c r="C9" s="321"/>
    </row>
    <row r="10" spans="1:3">
      <c r="A10" s="319"/>
      <c r="B10" s="323" t="s">
        <v>101</v>
      </c>
      <c r="C10" s="323"/>
    </row>
    <row r="11" spans="1:3">
      <c r="A11" s="319"/>
      <c r="B11" s="323" t="s">
        <v>103</v>
      </c>
      <c r="C11" s="323"/>
    </row>
    <row r="12" spans="1:3">
      <c r="A12" s="319"/>
      <c r="B12" s="323" t="s">
        <v>747</v>
      </c>
      <c r="C12" s="323"/>
    </row>
    <row r="13" spans="1:3">
      <c r="A13" s="319"/>
      <c r="B13" s="320" t="s">
        <v>104</v>
      </c>
      <c r="C13" s="320"/>
    </row>
    <row r="14" spans="1:3" ht="15.95" customHeight="1">
      <c r="A14" s="319"/>
      <c r="B14" s="320"/>
      <c r="C14" s="320"/>
    </row>
    <row r="15" spans="1:3" ht="15.95" customHeight="1">
      <c r="A15" s="325"/>
      <c r="B15" s="325"/>
      <c r="C15" s="326"/>
    </row>
    <row r="16" spans="1:3" ht="20.25">
      <c r="A16" s="327" t="s">
        <v>105</v>
      </c>
      <c r="B16" s="328"/>
      <c r="C16" s="328"/>
    </row>
    <row r="17" spans="1:4" s="331" customFormat="1" ht="20.25">
      <c r="A17" s="329" t="s">
        <v>106</v>
      </c>
      <c r="B17" s="329"/>
      <c r="C17" s="330"/>
    </row>
    <row r="18" spans="1:4" s="331" customFormat="1" ht="20.25">
      <c r="A18" s="329" t="s">
        <v>748</v>
      </c>
      <c r="B18" s="329"/>
      <c r="C18" s="330"/>
    </row>
    <row r="19" spans="1:4" s="331" customFormat="1" ht="20.25">
      <c r="A19" s="329"/>
      <c r="B19" s="329"/>
      <c r="C19" s="330"/>
    </row>
    <row r="20" spans="1:4">
      <c r="C20" s="332" t="s">
        <v>552</v>
      </c>
    </row>
    <row r="21" spans="1:4" ht="12.75" customHeight="1">
      <c r="A21" s="489" t="s">
        <v>107</v>
      </c>
      <c r="B21" s="489" t="s">
        <v>108</v>
      </c>
      <c r="C21" s="490" t="s">
        <v>109</v>
      </c>
    </row>
    <row r="22" spans="1:4" ht="41.25" customHeight="1">
      <c r="A22" s="489"/>
      <c r="B22" s="489"/>
      <c r="C22" s="491"/>
    </row>
    <row r="23" spans="1:4" s="319" customFormat="1">
      <c r="A23" s="139" t="s">
        <v>110</v>
      </c>
      <c r="B23" s="333" t="s">
        <v>111</v>
      </c>
      <c r="C23" s="334">
        <f>C24+C32+C38+C42+C48+C59+C61+C70+C86</f>
        <v>324343.2</v>
      </c>
      <c r="D23" s="84"/>
    </row>
    <row r="24" spans="1:4" s="319" customFormat="1">
      <c r="A24" s="139" t="s">
        <v>112</v>
      </c>
      <c r="B24" s="333" t="s">
        <v>113</v>
      </c>
      <c r="C24" s="334">
        <f>C25</f>
        <v>162983.19999999998</v>
      </c>
    </row>
    <row r="25" spans="1:4" s="319" customFormat="1">
      <c r="A25" s="335" t="s">
        <v>114</v>
      </c>
      <c r="B25" s="336" t="s">
        <v>115</v>
      </c>
      <c r="C25" s="337">
        <f>SUM(C26+C27+C30+C31)</f>
        <v>162983.19999999998</v>
      </c>
    </row>
    <row r="26" spans="1:4" s="319" customFormat="1" ht="36">
      <c r="A26" s="335" t="s">
        <v>116</v>
      </c>
      <c r="B26" s="336" t="s">
        <v>117</v>
      </c>
      <c r="C26" s="337">
        <v>547.5</v>
      </c>
    </row>
    <row r="27" spans="1:4" s="319" customFormat="1" ht="23.25" customHeight="1">
      <c r="A27" s="335" t="s">
        <v>118</v>
      </c>
      <c r="B27" s="336" t="s">
        <v>119</v>
      </c>
      <c r="C27" s="337">
        <f>SUM(C28:C29)</f>
        <v>162149.29999999999</v>
      </c>
    </row>
    <row r="28" spans="1:4" s="319" customFormat="1" ht="61.5" customHeight="1">
      <c r="A28" s="338" t="s">
        <v>120</v>
      </c>
      <c r="B28" s="339" t="s">
        <v>121</v>
      </c>
      <c r="C28" s="340">
        <v>161717.9</v>
      </c>
    </row>
    <row r="29" spans="1:4" s="319" customFormat="1" ht="60">
      <c r="A29" s="341" t="s">
        <v>122</v>
      </c>
      <c r="B29" s="342" t="s">
        <v>123</v>
      </c>
      <c r="C29" s="343">
        <v>431.4</v>
      </c>
    </row>
    <row r="30" spans="1:4" s="319" customFormat="1" ht="24">
      <c r="A30" s="335" t="s">
        <v>124</v>
      </c>
      <c r="B30" s="336" t="s">
        <v>125</v>
      </c>
      <c r="C30" s="337">
        <v>210.5</v>
      </c>
    </row>
    <row r="31" spans="1:4" s="319" customFormat="1" ht="60">
      <c r="A31" s="335" t="s">
        <v>126</v>
      </c>
      <c r="B31" s="336" t="s">
        <v>127</v>
      </c>
      <c r="C31" s="337">
        <v>75.900000000000006</v>
      </c>
    </row>
    <row r="32" spans="1:4" s="319" customFormat="1">
      <c r="A32" s="139" t="s">
        <v>128</v>
      </c>
      <c r="B32" s="333" t="s">
        <v>129</v>
      </c>
      <c r="C32" s="334">
        <f>C33+C36+C37</f>
        <v>51369.5</v>
      </c>
    </row>
    <row r="33" spans="1:3" s="319" customFormat="1" ht="12.75" customHeight="1">
      <c r="A33" s="335" t="s">
        <v>130</v>
      </c>
      <c r="B33" s="336" t="s">
        <v>131</v>
      </c>
      <c r="C33" s="337">
        <f>SUM(C34:C35)</f>
        <v>28009.4</v>
      </c>
    </row>
    <row r="34" spans="1:3" s="345" customFormat="1" ht="24">
      <c r="A34" s="344" t="s">
        <v>132</v>
      </c>
      <c r="B34" s="339" t="s">
        <v>133</v>
      </c>
      <c r="C34" s="340">
        <v>21690.2</v>
      </c>
    </row>
    <row r="35" spans="1:3" s="345" customFormat="1" ht="23.25" customHeight="1">
      <c r="A35" s="346" t="s">
        <v>134</v>
      </c>
      <c r="B35" s="342" t="s">
        <v>135</v>
      </c>
      <c r="C35" s="343">
        <v>6319.2</v>
      </c>
    </row>
    <row r="36" spans="1:3" s="319" customFormat="1" ht="13.5" customHeight="1">
      <c r="A36" s="335" t="s">
        <v>136</v>
      </c>
      <c r="B36" s="336" t="s">
        <v>137</v>
      </c>
      <c r="C36" s="337">
        <v>23164.799999999999</v>
      </c>
    </row>
    <row r="37" spans="1:3" s="345" customFormat="1">
      <c r="A37" s="335" t="s">
        <v>138</v>
      </c>
      <c r="B37" s="336" t="s">
        <v>139</v>
      </c>
      <c r="C37" s="337">
        <v>195.3</v>
      </c>
    </row>
    <row r="38" spans="1:3" s="319" customFormat="1">
      <c r="A38" s="139" t="s">
        <v>140</v>
      </c>
      <c r="B38" s="333" t="s">
        <v>141</v>
      </c>
      <c r="C38" s="334">
        <f>C39</f>
        <v>37758.200000000004</v>
      </c>
    </row>
    <row r="39" spans="1:3" s="319" customFormat="1">
      <c r="A39" s="335" t="s">
        <v>142</v>
      </c>
      <c r="B39" s="336" t="s">
        <v>143</v>
      </c>
      <c r="C39" s="337">
        <f>SUM(C40:C41)</f>
        <v>37758.200000000004</v>
      </c>
    </row>
    <row r="40" spans="1:3" s="345" customFormat="1" ht="24">
      <c r="A40" s="338" t="s">
        <v>144</v>
      </c>
      <c r="B40" s="339" t="s">
        <v>145</v>
      </c>
      <c r="C40" s="340">
        <v>37698.800000000003</v>
      </c>
    </row>
    <row r="41" spans="1:3" s="345" customFormat="1" ht="24">
      <c r="A41" s="341" t="s">
        <v>146</v>
      </c>
      <c r="B41" s="342" t="s">
        <v>147</v>
      </c>
      <c r="C41" s="347">
        <v>59.4</v>
      </c>
    </row>
    <row r="42" spans="1:3" s="319" customFormat="1" ht="15" customHeight="1">
      <c r="A42" s="139" t="s">
        <v>148</v>
      </c>
      <c r="B42" s="333" t="s">
        <v>149</v>
      </c>
      <c r="C42" s="334">
        <f>C43+C45</f>
        <v>6428.2</v>
      </c>
    </row>
    <row r="43" spans="1:3" s="345" customFormat="1" ht="24">
      <c r="A43" s="335" t="s">
        <v>150</v>
      </c>
      <c r="B43" s="336" t="s">
        <v>151</v>
      </c>
      <c r="C43" s="337">
        <f>SUM(C44)</f>
        <v>1972.7</v>
      </c>
    </row>
    <row r="44" spans="1:3" s="345" customFormat="1" ht="36.75" customHeight="1">
      <c r="A44" s="348" t="s">
        <v>152</v>
      </c>
      <c r="B44" s="349" t="s">
        <v>153</v>
      </c>
      <c r="C44" s="350">
        <v>1972.7</v>
      </c>
    </row>
    <row r="45" spans="1:3" s="319" customFormat="1" ht="24">
      <c r="A45" s="335" t="s">
        <v>154</v>
      </c>
      <c r="B45" s="336" t="s">
        <v>155</v>
      </c>
      <c r="C45" s="337">
        <f>SUM(C46:C47)</f>
        <v>4455.5</v>
      </c>
    </row>
    <row r="46" spans="1:3" s="319" customFormat="1" ht="60">
      <c r="A46" s="338" t="s">
        <v>156</v>
      </c>
      <c r="B46" s="351" t="s">
        <v>157</v>
      </c>
      <c r="C46" s="340">
        <v>4409</v>
      </c>
    </row>
    <row r="47" spans="1:3" s="319" customFormat="1" ht="24">
      <c r="A47" s="341" t="s">
        <v>158</v>
      </c>
      <c r="B47" s="342" t="s">
        <v>159</v>
      </c>
      <c r="C47" s="343">
        <v>46.5</v>
      </c>
    </row>
    <row r="48" spans="1:3" s="319" customFormat="1" ht="24">
      <c r="A48" s="139" t="s">
        <v>160</v>
      </c>
      <c r="B48" s="333" t="s">
        <v>161</v>
      </c>
      <c r="C48" s="334">
        <f>C49+C51+C56</f>
        <v>24014.9</v>
      </c>
    </row>
    <row r="49" spans="1:3" s="319" customFormat="1" ht="13.5" customHeight="1">
      <c r="A49" s="335" t="s">
        <v>162</v>
      </c>
      <c r="B49" s="352" t="s">
        <v>163</v>
      </c>
      <c r="C49" s="353">
        <f>C50</f>
        <v>53</v>
      </c>
    </row>
    <row r="50" spans="1:3" s="319" customFormat="1" ht="24">
      <c r="A50" s="348" t="s">
        <v>164</v>
      </c>
      <c r="B50" s="354" t="s">
        <v>165</v>
      </c>
      <c r="C50" s="355">
        <v>53</v>
      </c>
    </row>
    <row r="51" spans="1:3" s="319" customFormat="1" ht="48" customHeight="1">
      <c r="A51" s="335" t="s">
        <v>166</v>
      </c>
      <c r="B51" s="336" t="s">
        <v>167</v>
      </c>
      <c r="C51" s="337">
        <f>C52+C54</f>
        <v>21961.9</v>
      </c>
    </row>
    <row r="52" spans="1:3" s="319" customFormat="1" ht="36" customHeight="1">
      <c r="A52" s="335" t="s">
        <v>168</v>
      </c>
      <c r="B52" s="336" t="s">
        <v>169</v>
      </c>
      <c r="C52" s="337">
        <f>C53</f>
        <v>12961.9</v>
      </c>
    </row>
    <row r="53" spans="1:3" s="345" customFormat="1" ht="48">
      <c r="A53" s="348" t="s">
        <v>170</v>
      </c>
      <c r="B53" s="349" t="s">
        <v>171</v>
      </c>
      <c r="C53" s="350">
        <v>12961.9</v>
      </c>
    </row>
    <row r="54" spans="1:3" s="319" customFormat="1" ht="48">
      <c r="A54" s="335" t="s">
        <v>172</v>
      </c>
      <c r="B54" s="336" t="s">
        <v>173</v>
      </c>
      <c r="C54" s="356">
        <f>SUM(C55:C55)</f>
        <v>9000</v>
      </c>
    </row>
    <row r="55" spans="1:3" s="358" customFormat="1" ht="36" customHeight="1">
      <c r="A55" s="348" t="s">
        <v>174</v>
      </c>
      <c r="B55" s="349" t="s">
        <v>175</v>
      </c>
      <c r="C55" s="357">
        <v>9000</v>
      </c>
    </row>
    <row r="56" spans="1:3" s="345" customFormat="1" ht="48">
      <c r="A56" s="335" t="s">
        <v>176</v>
      </c>
      <c r="B56" s="336" t="s">
        <v>177</v>
      </c>
      <c r="C56" s="353">
        <f>C57</f>
        <v>2000</v>
      </c>
    </row>
    <row r="57" spans="1:3" s="345" customFormat="1" ht="48">
      <c r="A57" s="335" t="s">
        <v>178</v>
      </c>
      <c r="B57" s="336" t="s">
        <v>179</v>
      </c>
      <c r="C57" s="353">
        <f>C58</f>
        <v>2000</v>
      </c>
    </row>
    <row r="58" spans="1:3" s="345" customFormat="1" ht="48">
      <c r="A58" s="348" t="s">
        <v>180</v>
      </c>
      <c r="B58" s="349" t="s">
        <v>181</v>
      </c>
      <c r="C58" s="350">
        <v>2000</v>
      </c>
    </row>
    <row r="59" spans="1:3" s="359" customFormat="1" ht="15">
      <c r="A59" s="139" t="s">
        <v>182</v>
      </c>
      <c r="B59" s="333" t="s">
        <v>183</v>
      </c>
      <c r="C59" s="334">
        <f>SUM(C60)</f>
        <v>2913.7</v>
      </c>
    </row>
    <row r="60" spans="1:3" s="319" customFormat="1">
      <c r="A60" s="98" t="s">
        <v>184</v>
      </c>
      <c r="B60" s="137" t="s">
        <v>185</v>
      </c>
      <c r="C60" s="337">
        <v>2913.7</v>
      </c>
    </row>
    <row r="61" spans="1:3" s="319" customFormat="1">
      <c r="A61" s="139" t="s">
        <v>186</v>
      </c>
      <c r="B61" s="333" t="s">
        <v>187</v>
      </c>
      <c r="C61" s="334">
        <f>C64+C62+C67</f>
        <v>33719.199999999997</v>
      </c>
    </row>
    <row r="62" spans="1:3" s="360" customFormat="1">
      <c r="A62" s="90" t="s">
        <v>188</v>
      </c>
      <c r="B62" s="352" t="s">
        <v>189</v>
      </c>
      <c r="C62" s="353">
        <f>C63</f>
        <v>219.2</v>
      </c>
    </row>
    <row r="63" spans="1:3" s="358" customFormat="1" ht="24">
      <c r="A63" s="92" t="s">
        <v>190</v>
      </c>
      <c r="B63" s="354" t="s">
        <v>191</v>
      </c>
      <c r="C63" s="355">
        <v>219.2</v>
      </c>
    </row>
    <row r="64" spans="1:3" s="319" customFormat="1" ht="48">
      <c r="A64" s="335" t="s">
        <v>192</v>
      </c>
      <c r="B64" s="336" t="s">
        <v>193</v>
      </c>
      <c r="C64" s="337">
        <f>C65</f>
        <v>30000</v>
      </c>
    </row>
    <row r="65" spans="1:3" s="319" customFormat="1" ht="47.25" customHeight="1">
      <c r="A65" s="335" t="s">
        <v>194</v>
      </c>
      <c r="B65" s="336" t="s">
        <v>195</v>
      </c>
      <c r="C65" s="337">
        <f>SUM(C66:C66)</f>
        <v>30000</v>
      </c>
    </row>
    <row r="66" spans="1:3" s="345" customFormat="1" ht="48.75" customHeight="1">
      <c r="A66" s="348" t="s">
        <v>196</v>
      </c>
      <c r="B66" s="349" t="s">
        <v>197</v>
      </c>
      <c r="C66" s="343">
        <v>30000</v>
      </c>
    </row>
    <row r="67" spans="1:3" s="319" customFormat="1" ht="48.75" customHeight="1">
      <c r="A67" s="335" t="s">
        <v>64</v>
      </c>
      <c r="B67" s="336" t="s">
        <v>67</v>
      </c>
      <c r="C67" s="356">
        <f>C68</f>
        <v>3500</v>
      </c>
    </row>
    <row r="68" spans="1:3" s="319" customFormat="1" ht="24">
      <c r="A68" s="335" t="s">
        <v>65</v>
      </c>
      <c r="B68" s="336" t="s">
        <v>198</v>
      </c>
      <c r="C68" s="356">
        <f>C69</f>
        <v>3500</v>
      </c>
    </row>
    <row r="69" spans="1:3" s="345" customFormat="1" ht="25.5" customHeight="1">
      <c r="A69" s="348" t="s">
        <v>66</v>
      </c>
      <c r="B69" s="349" t="s">
        <v>199</v>
      </c>
      <c r="C69" s="343">
        <v>3500</v>
      </c>
    </row>
    <row r="70" spans="1:3" s="345" customFormat="1">
      <c r="A70" s="139" t="s">
        <v>200</v>
      </c>
      <c r="B70" s="333" t="s">
        <v>201</v>
      </c>
      <c r="C70" s="334">
        <f>C71+C74+C75+C76+C78+C81+C82+C83+C84</f>
        <v>4056.3</v>
      </c>
    </row>
    <row r="71" spans="1:3" s="319" customFormat="1" ht="12.75" customHeight="1">
      <c r="A71" s="335" t="s">
        <v>202</v>
      </c>
      <c r="B71" s="336" t="s">
        <v>203</v>
      </c>
      <c r="C71" s="337">
        <f>SUM(C72:C73)</f>
        <v>44.5</v>
      </c>
    </row>
    <row r="72" spans="1:3" s="345" customFormat="1" ht="48">
      <c r="A72" s="338" t="s">
        <v>204</v>
      </c>
      <c r="B72" s="339" t="s">
        <v>233</v>
      </c>
      <c r="C72" s="340">
        <v>38.299999999999997</v>
      </c>
    </row>
    <row r="73" spans="1:3" s="345" customFormat="1" ht="36.75" customHeight="1">
      <c r="A73" s="341" t="s">
        <v>234</v>
      </c>
      <c r="B73" s="342" t="s">
        <v>235</v>
      </c>
      <c r="C73" s="343">
        <v>6.2</v>
      </c>
    </row>
    <row r="74" spans="1:3" s="319" customFormat="1" ht="36.75" customHeight="1">
      <c r="A74" s="335" t="s">
        <v>236</v>
      </c>
      <c r="B74" s="336" t="s">
        <v>237</v>
      </c>
      <c r="C74" s="337">
        <v>261.39999999999998</v>
      </c>
    </row>
    <row r="75" spans="1:3" s="319" customFormat="1" ht="35.25" customHeight="1">
      <c r="A75" s="335" t="s">
        <v>238</v>
      </c>
      <c r="B75" s="336" t="s">
        <v>239</v>
      </c>
      <c r="C75" s="337">
        <v>23.5</v>
      </c>
    </row>
    <row r="76" spans="1:3" s="319" customFormat="1" ht="24" customHeight="1">
      <c r="A76" s="335" t="s">
        <v>230</v>
      </c>
      <c r="B76" s="336" t="s">
        <v>231</v>
      </c>
      <c r="C76" s="337">
        <f>C77</f>
        <v>250</v>
      </c>
    </row>
    <row r="77" spans="1:3" s="345" customFormat="1" ht="35.25" customHeight="1">
      <c r="A77" s="348" t="s">
        <v>232</v>
      </c>
      <c r="B77" s="349" t="s">
        <v>445</v>
      </c>
      <c r="C77" s="350">
        <v>250</v>
      </c>
    </row>
    <row r="78" spans="1:3" s="319" customFormat="1" ht="48" customHeight="1">
      <c r="A78" s="335" t="s">
        <v>240</v>
      </c>
      <c r="B78" s="336" t="s">
        <v>241</v>
      </c>
      <c r="C78" s="337">
        <f>SUM(C79:C80)</f>
        <v>149.19999999999999</v>
      </c>
    </row>
    <row r="79" spans="1:3" s="345" customFormat="1" ht="24">
      <c r="A79" s="338" t="s">
        <v>242</v>
      </c>
      <c r="B79" s="339" t="s">
        <v>243</v>
      </c>
      <c r="C79" s="340">
        <v>116.6</v>
      </c>
    </row>
    <row r="80" spans="1:3" s="345" customFormat="1" ht="15" customHeight="1">
      <c r="A80" s="341" t="s">
        <v>244</v>
      </c>
      <c r="B80" s="342" t="s">
        <v>245</v>
      </c>
      <c r="C80" s="347">
        <v>32.6</v>
      </c>
    </row>
    <row r="81" spans="1:4" s="360" customFormat="1" ht="24" hidden="1">
      <c r="A81" s="335" t="s">
        <v>246</v>
      </c>
      <c r="B81" s="336" t="s">
        <v>247</v>
      </c>
      <c r="C81" s="353"/>
    </row>
    <row r="82" spans="1:4" s="360" customFormat="1" ht="36">
      <c r="A82" s="335" t="s">
        <v>248</v>
      </c>
      <c r="B82" s="336" t="s">
        <v>249</v>
      </c>
      <c r="C82" s="353">
        <v>169.2</v>
      </c>
    </row>
    <row r="83" spans="1:4" s="360" customFormat="1" ht="24">
      <c r="A83" s="335" t="s">
        <v>250</v>
      </c>
      <c r="B83" s="336" t="s">
        <v>251</v>
      </c>
      <c r="C83" s="353">
        <v>1458.8</v>
      </c>
    </row>
    <row r="84" spans="1:4" s="319" customFormat="1" ht="24">
      <c r="A84" s="335" t="s">
        <v>252</v>
      </c>
      <c r="B84" s="336" t="s">
        <v>253</v>
      </c>
      <c r="C84" s="337">
        <f>C85</f>
        <v>1699.7</v>
      </c>
    </row>
    <row r="85" spans="1:4" s="345" customFormat="1" ht="24">
      <c r="A85" s="348" t="s">
        <v>254</v>
      </c>
      <c r="B85" s="349" t="s">
        <v>255</v>
      </c>
      <c r="C85" s="350">
        <v>1699.7</v>
      </c>
    </row>
    <row r="86" spans="1:4" s="363" customFormat="1">
      <c r="A86" s="361" t="s">
        <v>256</v>
      </c>
      <c r="B86" s="362" t="s">
        <v>257</v>
      </c>
      <c r="C86" s="334">
        <f>C87</f>
        <v>1100</v>
      </c>
    </row>
    <row r="87" spans="1:4" s="319" customFormat="1">
      <c r="A87" s="335" t="s">
        <v>258</v>
      </c>
      <c r="B87" s="336" t="s">
        <v>257</v>
      </c>
      <c r="C87" s="337">
        <v>1100</v>
      </c>
    </row>
    <row r="88" spans="1:4" s="345" customFormat="1">
      <c r="A88" s="364" t="s">
        <v>259</v>
      </c>
      <c r="B88" s="365" t="s">
        <v>260</v>
      </c>
      <c r="C88" s="366">
        <f>C89</f>
        <v>775992.2</v>
      </c>
      <c r="D88" s="367"/>
    </row>
    <row r="89" spans="1:4" s="319" customFormat="1" ht="24">
      <c r="A89" s="368" t="s">
        <v>261</v>
      </c>
      <c r="B89" s="135" t="s">
        <v>262</v>
      </c>
      <c r="C89" s="86">
        <f>C90+C97+C121+C152</f>
        <v>775992.2</v>
      </c>
    </row>
    <row r="90" spans="1:4" s="363" customFormat="1" ht="24">
      <c r="A90" s="369" t="s">
        <v>263</v>
      </c>
      <c r="B90" s="140" t="s">
        <v>96</v>
      </c>
      <c r="C90" s="87">
        <f>C91+C93+C95</f>
        <v>198051.9</v>
      </c>
    </row>
    <row r="91" spans="1:4" s="363" customFormat="1">
      <c r="A91" s="368" t="s">
        <v>264</v>
      </c>
      <c r="B91" s="146" t="s">
        <v>265</v>
      </c>
      <c r="C91" s="88">
        <f>C92</f>
        <v>134311</v>
      </c>
    </row>
    <row r="92" spans="1:4" s="372" customFormat="1" ht="24.75">
      <c r="A92" s="370" t="s">
        <v>266</v>
      </c>
      <c r="B92" s="371" t="s">
        <v>267</v>
      </c>
      <c r="C92" s="89">
        <v>134311</v>
      </c>
    </row>
    <row r="93" spans="1:4" s="372" customFormat="1" ht="24.75">
      <c r="A93" s="368" t="s">
        <v>268</v>
      </c>
      <c r="B93" s="146" t="s">
        <v>269</v>
      </c>
      <c r="C93" s="88">
        <f>C94</f>
        <v>57740.9</v>
      </c>
    </row>
    <row r="94" spans="1:4" s="372" customFormat="1" ht="24.75">
      <c r="A94" s="370" t="s">
        <v>270</v>
      </c>
      <c r="B94" s="371" t="s">
        <v>271</v>
      </c>
      <c r="C94" s="89">
        <v>57740.9</v>
      </c>
    </row>
    <row r="95" spans="1:4" s="372" customFormat="1" ht="36.75">
      <c r="A95" s="368" t="s">
        <v>272</v>
      </c>
      <c r="B95" s="146" t="s">
        <v>273</v>
      </c>
      <c r="C95" s="88">
        <f>C96</f>
        <v>6000</v>
      </c>
    </row>
    <row r="96" spans="1:4" s="372" customFormat="1" ht="24.75">
      <c r="A96" s="370" t="s">
        <v>274</v>
      </c>
      <c r="B96" s="371" t="s">
        <v>275</v>
      </c>
      <c r="C96" s="89">
        <v>6000</v>
      </c>
    </row>
    <row r="97" spans="1:3" s="373" customFormat="1" ht="24">
      <c r="A97" s="139" t="s">
        <v>276</v>
      </c>
      <c r="B97" s="140" t="s">
        <v>97</v>
      </c>
      <c r="C97" s="87">
        <f>C98+C100+C112+C104+C108</f>
        <v>221893.3</v>
      </c>
    </row>
    <row r="98" spans="1:3" s="373" customFormat="1" ht="36">
      <c r="A98" s="90" t="s">
        <v>277</v>
      </c>
      <c r="B98" s="91" t="s">
        <v>278</v>
      </c>
      <c r="C98" s="88">
        <f>C99</f>
        <v>4069.6</v>
      </c>
    </row>
    <row r="99" spans="1:3" s="373" customFormat="1" ht="36">
      <c r="A99" s="92" t="s">
        <v>279</v>
      </c>
      <c r="B99" s="93" t="s">
        <v>280</v>
      </c>
      <c r="C99" s="89">
        <v>4069.6</v>
      </c>
    </row>
    <row r="100" spans="1:3" s="94" customFormat="1" ht="48">
      <c r="A100" s="90" t="s">
        <v>284</v>
      </c>
      <c r="B100" s="91" t="s">
        <v>285</v>
      </c>
      <c r="C100" s="88">
        <f>C101</f>
        <v>5310</v>
      </c>
    </row>
    <row r="101" spans="1:3" s="96" customFormat="1" ht="24" customHeight="1">
      <c r="A101" s="90" t="s">
        <v>286</v>
      </c>
      <c r="B101" s="91" t="s">
        <v>287</v>
      </c>
      <c r="C101" s="88">
        <f>SUM(C102:C103)</f>
        <v>5310</v>
      </c>
    </row>
    <row r="102" spans="1:3" s="94" customFormat="1" ht="24" customHeight="1">
      <c r="A102" s="312"/>
      <c r="B102" s="310" t="s">
        <v>206</v>
      </c>
      <c r="C102" s="313">
        <v>3210</v>
      </c>
    </row>
    <row r="103" spans="1:3" s="94" customFormat="1" ht="24" customHeight="1">
      <c r="A103" s="314"/>
      <c r="B103" s="311" t="s">
        <v>205</v>
      </c>
      <c r="C103" s="315">
        <v>2100</v>
      </c>
    </row>
    <row r="104" spans="1:3" s="96" customFormat="1" ht="60">
      <c r="A104" s="90" t="s">
        <v>288</v>
      </c>
      <c r="B104" s="91" t="s">
        <v>289</v>
      </c>
      <c r="C104" s="88">
        <f>C105</f>
        <v>121280.4</v>
      </c>
    </row>
    <row r="105" spans="1:3" s="96" customFormat="1" ht="60">
      <c r="A105" s="92" t="s">
        <v>290</v>
      </c>
      <c r="B105" s="95" t="s">
        <v>291</v>
      </c>
      <c r="C105" s="89">
        <f>C106+C107</f>
        <v>121280.4</v>
      </c>
    </row>
    <row r="106" spans="1:3" s="96" customFormat="1" ht="48">
      <c r="A106" s="92" t="s">
        <v>292</v>
      </c>
      <c r="B106" s="95" t="s">
        <v>293</v>
      </c>
      <c r="C106" s="89">
        <f>45070.1+11350.3</f>
        <v>56420.399999999994</v>
      </c>
    </row>
    <row r="107" spans="1:3" s="96" customFormat="1" ht="48">
      <c r="A107" s="92" t="s">
        <v>294</v>
      </c>
      <c r="B107" s="95" t="s">
        <v>295</v>
      </c>
      <c r="C107" s="89">
        <v>64860</v>
      </c>
    </row>
    <row r="108" spans="1:3" s="96" customFormat="1" ht="37.5" customHeight="1">
      <c r="A108" s="90" t="s">
        <v>296</v>
      </c>
      <c r="B108" s="91" t="s">
        <v>297</v>
      </c>
      <c r="C108" s="88">
        <f>C109</f>
        <v>40200</v>
      </c>
    </row>
    <row r="109" spans="1:3" s="97" customFormat="1" ht="36">
      <c r="A109" s="92" t="s">
        <v>298</v>
      </c>
      <c r="B109" s="95" t="s">
        <v>339</v>
      </c>
      <c r="C109" s="89">
        <f>C110+C111</f>
        <v>40200</v>
      </c>
    </row>
    <row r="110" spans="1:3" s="97" customFormat="1" ht="36">
      <c r="A110" s="92" t="s">
        <v>701</v>
      </c>
      <c r="B110" s="95" t="s">
        <v>702</v>
      </c>
      <c r="C110" s="89">
        <v>5000</v>
      </c>
    </row>
    <row r="111" spans="1:3" s="97" customFormat="1" ht="36">
      <c r="A111" s="92" t="s">
        <v>340</v>
      </c>
      <c r="B111" s="95" t="s">
        <v>341</v>
      </c>
      <c r="C111" s="89">
        <v>35200</v>
      </c>
    </row>
    <row r="112" spans="1:3">
      <c r="A112" s="98" t="s">
        <v>342</v>
      </c>
      <c r="B112" s="135" t="s">
        <v>343</v>
      </c>
      <c r="C112" s="86">
        <f>C113</f>
        <v>51033.3</v>
      </c>
    </row>
    <row r="113" spans="1:3">
      <c r="A113" s="98" t="s">
        <v>344</v>
      </c>
      <c r="B113" s="135" t="s">
        <v>345</v>
      </c>
      <c r="C113" s="86">
        <f>SUM(C114:C120)</f>
        <v>51033.3</v>
      </c>
    </row>
    <row r="114" spans="1:3" s="102" customFormat="1" ht="36">
      <c r="A114" s="99"/>
      <c r="B114" s="100" t="s">
        <v>346</v>
      </c>
      <c r="C114" s="101">
        <v>10010</v>
      </c>
    </row>
    <row r="115" spans="1:3" s="102" customFormat="1" ht="24" customHeight="1">
      <c r="A115" s="103"/>
      <c r="B115" s="104" t="s">
        <v>347</v>
      </c>
      <c r="C115" s="105">
        <v>33031.9</v>
      </c>
    </row>
    <row r="116" spans="1:3" s="102" customFormat="1" ht="24">
      <c r="A116" s="106"/>
      <c r="B116" s="107" t="s">
        <v>544</v>
      </c>
      <c r="C116" s="108">
        <v>1950</v>
      </c>
    </row>
    <row r="117" spans="1:3" s="102" customFormat="1" ht="24">
      <c r="A117" s="109"/>
      <c r="B117" s="110" t="s">
        <v>663</v>
      </c>
      <c r="C117" s="111">
        <v>1300</v>
      </c>
    </row>
    <row r="118" spans="1:3" s="102" customFormat="1" ht="24">
      <c r="A118" s="109"/>
      <c r="B118" s="110" t="s">
        <v>664</v>
      </c>
      <c r="C118" s="111">
        <v>1750</v>
      </c>
    </row>
    <row r="119" spans="1:3" s="102" customFormat="1" ht="24">
      <c r="A119" s="109"/>
      <c r="B119" s="110" t="s">
        <v>661</v>
      </c>
      <c r="C119" s="111">
        <v>2705</v>
      </c>
    </row>
    <row r="120" spans="1:3" s="102" customFormat="1" ht="24">
      <c r="A120" s="109"/>
      <c r="B120" s="110" t="s">
        <v>666</v>
      </c>
      <c r="C120" s="111">
        <v>286.39999999999998</v>
      </c>
    </row>
    <row r="121" spans="1:3" s="373" customFormat="1" ht="24">
      <c r="A121" s="369" t="s">
        <v>348</v>
      </c>
      <c r="B121" s="140" t="s">
        <v>98</v>
      </c>
      <c r="C121" s="87">
        <f>C122+C124+C126+C128+C130+C132+C141+C143</f>
        <v>303926.40000000002</v>
      </c>
    </row>
    <row r="122" spans="1:3" ht="24">
      <c r="A122" s="368" t="s">
        <v>349</v>
      </c>
      <c r="B122" s="135" t="s">
        <v>350</v>
      </c>
      <c r="C122" s="86">
        <f>C123</f>
        <v>2167</v>
      </c>
    </row>
    <row r="123" spans="1:3" ht="23.25" customHeight="1">
      <c r="A123" s="112" t="s">
        <v>351</v>
      </c>
      <c r="B123" s="113" t="s">
        <v>352</v>
      </c>
      <c r="C123" s="114">
        <v>2167</v>
      </c>
    </row>
    <row r="124" spans="1:3" s="96" customFormat="1" ht="36" customHeight="1">
      <c r="A124" s="368" t="s">
        <v>353</v>
      </c>
      <c r="B124" s="146" t="s">
        <v>354</v>
      </c>
      <c r="C124" s="88">
        <f>C125</f>
        <v>66</v>
      </c>
    </row>
    <row r="125" spans="1:3" s="97" customFormat="1" ht="36" customHeight="1">
      <c r="A125" s="370" t="s">
        <v>355</v>
      </c>
      <c r="B125" s="371" t="s">
        <v>356</v>
      </c>
      <c r="C125" s="89">
        <v>66</v>
      </c>
    </row>
    <row r="126" spans="1:3" s="96" customFormat="1" ht="23.25" customHeight="1">
      <c r="A126" s="374" t="s">
        <v>357</v>
      </c>
      <c r="B126" s="146" t="s">
        <v>358</v>
      </c>
      <c r="C126" s="88">
        <f>C127</f>
        <v>1073.5999999999999</v>
      </c>
    </row>
    <row r="127" spans="1:3" s="97" customFormat="1" ht="23.25" customHeight="1">
      <c r="A127" s="370" t="s">
        <v>359</v>
      </c>
      <c r="B127" s="371" t="s">
        <v>360</v>
      </c>
      <c r="C127" s="89">
        <v>1073.5999999999999</v>
      </c>
    </row>
    <row r="128" spans="1:3" s="94" customFormat="1" ht="24">
      <c r="A128" s="374" t="s">
        <v>361</v>
      </c>
      <c r="B128" s="91" t="s">
        <v>362</v>
      </c>
      <c r="C128" s="88">
        <f>C129</f>
        <v>4589.6000000000004</v>
      </c>
    </row>
    <row r="129" spans="1:3" s="94" customFormat="1" ht="24">
      <c r="A129" s="370" t="s">
        <v>363</v>
      </c>
      <c r="B129" s="375" t="s">
        <v>364</v>
      </c>
      <c r="C129" s="89">
        <v>4589.6000000000004</v>
      </c>
    </row>
    <row r="130" spans="1:3" s="96" customFormat="1" ht="24" hidden="1">
      <c r="A130" s="374" t="s">
        <v>365</v>
      </c>
      <c r="B130" s="146" t="s">
        <v>366</v>
      </c>
      <c r="C130" s="88">
        <f>C131</f>
        <v>0</v>
      </c>
    </row>
    <row r="131" spans="1:3" s="94" customFormat="1" ht="24.75" hidden="1" customHeight="1">
      <c r="A131" s="112" t="s">
        <v>367</v>
      </c>
      <c r="B131" s="371" t="s">
        <v>368</v>
      </c>
      <c r="C131" s="114"/>
    </row>
    <row r="132" spans="1:3" s="94" customFormat="1" ht="24">
      <c r="A132" s="374" t="s">
        <v>369</v>
      </c>
      <c r="B132" s="146" t="s">
        <v>370</v>
      </c>
      <c r="C132" s="88">
        <f>C133</f>
        <v>53207.200000000004</v>
      </c>
    </row>
    <row r="133" spans="1:3" s="94" customFormat="1" ht="24">
      <c r="A133" s="112" t="s">
        <v>371</v>
      </c>
      <c r="B133" s="371" t="s">
        <v>372</v>
      </c>
      <c r="C133" s="88">
        <f>SUM(C134:C138)</f>
        <v>53207.200000000004</v>
      </c>
    </row>
    <row r="134" spans="1:3" s="96" customFormat="1" ht="48" customHeight="1">
      <c r="A134" s="376"/>
      <c r="B134" s="124" t="s">
        <v>373</v>
      </c>
      <c r="C134" s="115">
        <v>259.89999999999998</v>
      </c>
    </row>
    <row r="135" spans="1:3" s="96" customFormat="1" ht="48" customHeight="1">
      <c r="A135" s="377"/>
      <c r="B135" s="378" t="s">
        <v>374</v>
      </c>
      <c r="C135" s="116">
        <v>778.7</v>
      </c>
    </row>
    <row r="136" spans="1:3" s="97" customFormat="1" ht="48" customHeight="1">
      <c r="A136" s="370"/>
      <c r="B136" s="379" t="s">
        <v>76</v>
      </c>
      <c r="C136" s="88">
        <v>19590.900000000001</v>
      </c>
    </row>
    <row r="137" spans="1:3" s="96" customFormat="1" ht="36.75" customHeight="1">
      <c r="A137" s="380"/>
      <c r="B137" s="381" t="s">
        <v>375</v>
      </c>
      <c r="C137" s="117">
        <v>32569.8</v>
      </c>
    </row>
    <row r="138" spans="1:3" s="96" customFormat="1" ht="24.75" customHeight="1">
      <c r="A138" s="380"/>
      <c r="B138" s="118" t="s">
        <v>100</v>
      </c>
      <c r="C138" s="117">
        <f>SUM(C139:C140)</f>
        <v>7.8999999999999995</v>
      </c>
    </row>
    <row r="139" spans="1:3" ht="95.25" customHeight="1">
      <c r="A139" s="382"/>
      <c r="B139" s="383" t="s">
        <v>376</v>
      </c>
      <c r="C139" s="119">
        <v>2.2999999999999998</v>
      </c>
    </row>
    <row r="140" spans="1:3" ht="37.5" customHeight="1">
      <c r="A140" s="384"/>
      <c r="B140" s="385" t="s">
        <v>377</v>
      </c>
      <c r="C140" s="108">
        <v>5.6</v>
      </c>
    </row>
    <row r="141" spans="1:3" s="96" customFormat="1" ht="48">
      <c r="A141" s="374" t="s">
        <v>378</v>
      </c>
      <c r="B141" s="120" t="s">
        <v>379</v>
      </c>
      <c r="C141" s="88">
        <f>C142</f>
        <v>5884.2</v>
      </c>
    </row>
    <row r="142" spans="1:3" s="96" customFormat="1" ht="47.25" customHeight="1">
      <c r="A142" s="370" t="s">
        <v>380</v>
      </c>
      <c r="B142" s="121" t="s">
        <v>381</v>
      </c>
      <c r="C142" s="122">
        <v>5884.2</v>
      </c>
    </row>
    <row r="143" spans="1:3">
      <c r="A143" s="368" t="s">
        <v>382</v>
      </c>
      <c r="B143" s="135" t="s">
        <v>383</v>
      </c>
      <c r="C143" s="86">
        <f>C144</f>
        <v>236938.80000000002</v>
      </c>
    </row>
    <row r="144" spans="1:3">
      <c r="A144" s="112" t="s">
        <v>384</v>
      </c>
      <c r="B144" s="113" t="s">
        <v>385</v>
      </c>
      <c r="C144" s="114">
        <f>SUM(C145:C151)</f>
        <v>236938.80000000002</v>
      </c>
    </row>
    <row r="145" spans="1:4" s="96" customFormat="1">
      <c r="A145" s="386"/>
      <c r="B145" s="124" t="s">
        <v>773</v>
      </c>
      <c r="C145" s="115">
        <v>31809.200000000001</v>
      </c>
    </row>
    <row r="146" spans="1:4" s="96" customFormat="1">
      <c r="A146" s="386"/>
      <c r="B146" s="124" t="s">
        <v>386</v>
      </c>
      <c r="C146" s="115">
        <v>186898.6</v>
      </c>
    </row>
    <row r="147" spans="1:4" s="96" customFormat="1">
      <c r="A147" s="386"/>
      <c r="B147" s="123" t="s">
        <v>724</v>
      </c>
      <c r="C147" s="115">
        <v>2570.8000000000002</v>
      </c>
    </row>
    <row r="148" spans="1:4" s="96" customFormat="1" ht="13.5" customHeight="1">
      <c r="A148" s="386"/>
      <c r="B148" s="123" t="s">
        <v>86</v>
      </c>
      <c r="C148" s="115">
        <v>229</v>
      </c>
    </row>
    <row r="149" spans="1:4" s="96" customFormat="1" ht="24">
      <c r="A149" s="386"/>
      <c r="B149" s="124" t="s">
        <v>727</v>
      </c>
      <c r="C149" s="115">
        <v>8047.5</v>
      </c>
    </row>
    <row r="150" spans="1:4" s="96" customFormat="1">
      <c r="A150" s="386"/>
      <c r="B150" s="125" t="s">
        <v>723</v>
      </c>
      <c r="C150" s="115">
        <v>7347.7</v>
      </c>
    </row>
    <row r="151" spans="1:4" s="96" customFormat="1" ht="24">
      <c r="A151" s="386"/>
      <c r="B151" s="142" t="s">
        <v>387</v>
      </c>
      <c r="C151" s="143">
        <v>36</v>
      </c>
    </row>
    <row r="152" spans="1:4" s="388" customFormat="1">
      <c r="A152" s="387" t="s">
        <v>388</v>
      </c>
      <c r="B152" s="126" t="s">
        <v>99</v>
      </c>
      <c r="C152" s="127">
        <f>C153+C155+C157</f>
        <v>52120.600000000006</v>
      </c>
    </row>
    <row r="153" spans="1:4" s="96" customFormat="1" ht="24" customHeight="1">
      <c r="A153" s="374" t="s">
        <v>389</v>
      </c>
      <c r="B153" s="128" t="s">
        <v>390</v>
      </c>
      <c r="C153" s="117">
        <f>C154</f>
        <v>16200</v>
      </c>
    </row>
    <row r="154" spans="1:4" s="97" customFormat="1" ht="36">
      <c r="A154" s="370" t="s">
        <v>391</v>
      </c>
      <c r="B154" s="129" t="s">
        <v>392</v>
      </c>
      <c r="C154" s="130">
        <v>16200</v>
      </c>
    </row>
    <row r="155" spans="1:4" s="96" customFormat="1" ht="36">
      <c r="A155" s="374" t="s">
        <v>393</v>
      </c>
      <c r="B155" s="128" t="s">
        <v>394</v>
      </c>
      <c r="C155" s="117">
        <f>C156</f>
        <v>16066.9</v>
      </c>
    </row>
    <row r="156" spans="1:4" s="97" customFormat="1" ht="48">
      <c r="A156" s="370" t="s">
        <v>395</v>
      </c>
      <c r="B156" s="129" t="s">
        <v>396</v>
      </c>
      <c r="C156" s="130">
        <v>16066.9</v>
      </c>
    </row>
    <row r="157" spans="1:4" s="96" customFormat="1">
      <c r="A157" s="374" t="s">
        <v>397</v>
      </c>
      <c r="B157" s="128" t="s">
        <v>398</v>
      </c>
      <c r="C157" s="117">
        <f>C158</f>
        <v>19853.7</v>
      </c>
    </row>
    <row r="158" spans="1:4" s="97" customFormat="1" ht="24">
      <c r="A158" s="370" t="s">
        <v>399</v>
      </c>
      <c r="B158" s="129" t="s">
        <v>400</v>
      </c>
      <c r="C158" s="130">
        <f>19853.7</f>
        <v>19853.7</v>
      </c>
    </row>
    <row r="159" spans="1:4" ht="16.5" customHeight="1">
      <c r="A159" s="369"/>
      <c r="B159" s="140" t="s">
        <v>401</v>
      </c>
      <c r="C159" s="131">
        <f>C23+C88</f>
        <v>1100335.3999999999</v>
      </c>
      <c r="D159" s="389"/>
    </row>
    <row r="160" spans="1:4" ht="15.75">
      <c r="A160" s="132"/>
      <c r="B160" s="133" t="s">
        <v>402</v>
      </c>
      <c r="C160" s="134"/>
    </row>
    <row r="161" spans="1:5" ht="15" customHeight="1">
      <c r="A161" s="390" t="s">
        <v>403</v>
      </c>
      <c r="B161" s="135" t="s">
        <v>778</v>
      </c>
      <c r="C161" s="136">
        <f>63766.3+1545</f>
        <v>65311.3</v>
      </c>
      <c r="D161" s="391"/>
      <c r="E161" s="391"/>
    </row>
    <row r="162" spans="1:5" ht="15" customHeight="1">
      <c r="A162" s="390" t="s">
        <v>404</v>
      </c>
      <c r="B162" s="392" t="s">
        <v>8</v>
      </c>
      <c r="C162" s="136">
        <v>50</v>
      </c>
      <c r="D162" s="391"/>
      <c r="E162" s="391"/>
    </row>
    <row r="163" spans="1:5" ht="24">
      <c r="A163" s="393" t="s">
        <v>405</v>
      </c>
      <c r="B163" s="137" t="s">
        <v>779</v>
      </c>
      <c r="C163" s="136">
        <v>1905.3</v>
      </c>
      <c r="D163" s="391"/>
      <c r="E163" s="391"/>
    </row>
    <row r="164" spans="1:5">
      <c r="A164" s="390" t="s">
        <v>406</v>
      </c>
      <c r="B164" s="135" t="s">
        <v>777</v>
      </c>
      <c r="C164" s="136">
        <v>27669.200000000001</v>
      </c>
      <c r="D164" s="391"/>
      <c r="E164" s="391"/>
    </row>
    <row r="165" spans="1:5" ht="15" customHeight="1">
      <c r="A165" s="390" t="s">
        <v>407</v>
      </c>
      <c r="B165" s="135" t="s">
        <v>553</v>
      </c>
      <c r="C165" s="136">
        <f>187991.3+2100+11350.3+5000</f>
        <v>206441.59999999998</v>
      </c>
      <c r="D165" s="391"/>
      <c r="E165" s="391"/>
    </row>
    <row r="166" spans="1:5">
      <c r="A166" s="390" t="s">
        <v>408</v>
      </c>
      <c r="B166" s="135" t="s">
        <v>554</v>
      </c>
      <c r="C166" s="136">
        <v>489100</v>
      </c>
      <c r="D166" s="391"/>
      <c r="E166" s="391"/>
    </row>
    <row r="167" spans="1:5" ht="24">
      <c r="A167" s="390" t="s">
        <v>409</v>
      </c>
      <c r="B167" s="138" t="s">
        <v>780</v>
      </c>
      <c r="C167" s="136">
        <v>13580.2</v>
      </c>
    </row>
    <row r="168" spans="1:5">
      <c r="A168" s="390" t="s">
        <v>410</v>
      </c>
      <c r="B168" s="135" t="s">
        <v>411</v>
      </c>
      <c r="C168" s="136">
        <v>234376.6</v>
      </c>
    </row>
    <row r="169" spans="1:5" ht="15" customHeight="1">
      <c r="A169" s="390" t="s">
        <v>412</v>
      </c>
      <c r="B169" s="135" t="s">
        <v>555</v>
      </c>
      <c r="C169" s="136">
        <f>40230+2634</f>
        <v>42864</v>
      </c>
    </row>
    <row r="170" spans="1:5" ht="15" customHeight="1">
      <c r="A170" s="390" t="s">
        <v>413</v>
      </c>
      <c r="B170" s="135" t="s">
        <v>55</v>
      </c>
      <c r="C170" s="136">
        <v>86206.9</v>
      </c>
    </row>
    <row r="171" spans="1:5" ht="15" customHeight="1">
      <c r="A171" s="139"/>
      <c r="B171" s="140" t="s">
        <v>414</v>
      </c>
      <c r="C171" s="131">
        <f>SUM(C161:C170)</f>
        <v>1167505.0999999996</v>
      </c>
    </row>
    <row r="172" spans="1:5" ht="15">
      <c r="A172" s="368"/>
      <c r="B172" s="394" t="s">
        <v>415</v>
      </c>
      <c r="C172" s="141">
        <f>C159-C171</f>
        <v>-67169.699999999721</v>
      </c>
    </row>
    <row r="173" spans="1:5" ht="15">
      <c r="A173" s="395"/>
      <c r="B173" s="395"/>
    </row>
    <row r="174" spans="1:5" ht="15">
      <c r="A174" s="395"/>
      <c r="B174" s="395"/>
    </row>
    <row r="175" spans="1:5" ht="15">
      <c r="A175" s="395"/>
      <c r="B175" s="395"/>
    </row>
    <row r="176" spans="1:5" ht="15">
      <c r="A176" s="395"/>
      <c r="B176" s="395"/>
    </row>
    <row r="177" spans="3:3" s="8" customFormat="1">
      <c r="C177" s="85"/>
    </row>
    <row r="178" spans="3:3" s="8" customFormat="1">
      <c r="C178" s="85"/>
    </row>
  </sheetData>
  <mergeCells count="3">
    <mergeCell ref="A21:A22"/>
    <mergeCell ref="B21:B22"/>
    <mergeCell ref="C21:C22"/>
  </mergeCells>
  <phoneticPr fontId="16" type="noConversion"/>
  <pageMargins left="0.75" right="0.17" top="0.26" bottom="0.4" header="0.17" footer="0.17"/>
  <pageSetup paperSize="9" orientation="portrait" r:id="rId1"/>
  <headerFooter alignWithMargins="0">
    <oddFooter>&amp;L&amp;"Times New Roman,обычный"&amp;8&amp;F\&amp;A&amp;C&amp;"Times New Roman,обычный"&amp;8&amp;P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82"/>
  <sheetViews>
    <sheetView topLeftCell="A61" workbookViewId="0">
      <selection activeCell="C7" sqref="C7"/>
    </sheetView>
  </sheetViews>
  <sheetFormatPr defaultRowHeight="12.75"/>
  <cols>
    <col min="1" max="1" width="9.140625" style="177"/>
    <col min="2" max="2" width="20.28515625" style="177" customWidth="1"/>
    <col min="3" max="3" width="64.28515625" style="177" customWidth="1"/>
    <col min="4" max="16384" width="9.140625" style="177"/>
  </cols>
  <sheetData>
    <row r="1" spans="1:3">
      <c r="A1" s="4"/>
      <c r="B1" s="4" t="s">
        <v>416</v>
      </c>
      <c r="C1" s="24" t="s">
        <v>417</v>
      </c>
    </row>
    <row r="2" spans="1:3">
      <c r="A2" s="4"/>
      <c r="B2" s="4" t="s">
        <v>418</v>
      </c>
      <c r="C2" s="24" t="s">
        <v>101</v>
      </c>
    </row>
    <row r="3" spans="1:3">
      <c r="A3" s="4"/>
      <c r="B3" s="4" t="s">
        <v>419</v>
      </c>
      <c r="C3" s="396" t="s">
        <v>11</v>
      </c>
    </row>
    <row r="4" spans="1:3">
      <c r="A4" s="4"/>
      <c r="B4" s="4"/>
      <c r="C4" s="396" t="s">
        <v>102</v>
      </c>
    </row>
    <row r="5" spans="1:3">
      <c r="A5" s="4"/>
      <c r="B5" s="4"/>
      <c r="C5" s="24" t="s">
        <v>420</v>
      </c>
    </row>
    <row r="6" spans="1:3">
      <c r="A6" s="4"/>
      <c r="B6" s="4"/>
      <c r="C6" s="24" t="s">
        <v>747</v>
      </c>
    </row>
    <row r="7" spans="1:3" ht="16.5" customHeight="1">
      <c r="A7" s="4"/>
      <c r="B7" s="4" t="s">
        <v>421</v>
      </c>
      <c r="C7" s="24" t="s">
        <v>213</v>
      </c>
    </row>
    <row r="8" spans="1:3" ht="15.95" customHeight="1">
      <c r="A8" s="4"/>
      <c r="B8" s="4"/>
      <c r="C8" s="24"/>
    </row>
    <row r="9" spans="1:3">
      <c r="A9" s="4"/>
      <c r="B9" s="4" t="s">
        <v>416</v>
      </c>
      <c r="C9" s="24" t="s">
        <v>417</v>
      </c>
    </row>
    <row r="10" spans="1:3">
      <c r="A10" s="4"/>
      <c r="B10" s="4" t="s">
        <v>418</v>
      </c>
      <c r="C10" s="24" t="s">
        <v>101</v>
      </c>
    </row>
    <row r="11" spans="1:3">
      <c r="A11" s="4"/>
      <c r="B11" s="4"/>
      <c r="C11" s="24" t="s">
        <v>420</v>
      </c>
    </row>
    <row r="12" spans="1:3">
      <c r="A12" s="4"/>
      <c r="B12" s="4"/>
      <c r="C12" s="24" t="s">
        <v>747</v>
      </c>
    </row>
    <row r="13" spans="1:3">
      <c r="A13" s="4"/>
      <c r="B13" s="4" t="s">
        <v>421</v>
      </c>
      <c r="C13" s="24" t="s">
        <v>422</v>
      </c>
    </row>
    <row r="14" spans="1:3" ht="15.95" customHeight="1">
      <c r="A14" s="4"/>
      <c r="B14" s="4"/>
      <c r="C14" s="24"/>
    </row>
    <row r="15" spans="1:3" ht="15.95" customHeight="1">
      <c r="A15" s="4"/>
      <c r="B15" s="4"/>
      <c r="C15" s="397"/>
    </row>
    <row r="16" spans="1:3" s="400" customFormat="1" ht="20.25">
      <c r="A16" s="398" t="s">
        <v>423</v>
      </c>
      <c r="B16" s="399"/>
      <c r="C16" s="399"/>
    </row>
    <row r="17" spans="1:3" s="400" customFormat="1" ht="40.5">
      <c r="A17" s="398" t="s">
        <v>424</v>
      </c>
      <c r="B17" s="399"/>
      <c r="C17" s="399"/>
    </row>
    <row r="18" spans="1:3" ht="13.5" customHeight="1">
      <c r="A18" s="401"/>
      <c r="B18" s="402"/>
      <c r="C18" s="403"/>
    </row>
    <row r="19" spans="1:3" s="404" customFormat="1" ht="53.25" customHeight="1">
      <c r="A19" s="492" t="s">
        <v>425</v>
      </c>
      <c r="B19" s="493"/>
      <c r="C19" s="494" t="s">
        <v>426</v>
      </c>
    </row>
    <row r="20" spans="1:3" s="404" customFormat="1">
      <c r="A20" s="497" t="s">
        <v>427</v>
      </c>
      <c r="B20" s="499" t="s">
        <v>428</v>
      </c>
      <c r="C20" s="495"/>
    </row>
    <row r="21" spans="1:3" s="404" customFormat="1" ht="45" customHeight="1">
      <c r="A21" s="498"/>
      <c r="B21" s="500"/>
      <c r="C21" s="496"/>
    </row>
    <row r="22" spans="1:3" s="407" customFormat="1" ht="51" customHeight="1">
      <c r="A22" s="405">
        <v>860</v>
      </c>
      <c r="B22" s="349"/>
      <c r="C22" s="406" t="s">
        <v>429</v>
      </c>
    </row>
    <row r="23" spans="1:3" s="407" customFormat="1" ht="24">
      <c r="A23" s="408"/>
      <c r="B23" s="336"/>
      <c r="C23" s="336" t="s">
        <v>430</v>
      </c>
    </row>
    <row r="24" spans="1:3" s="407" customFormat="1" ht="48">
      <c r="A24" s="408">
        <v>860</v>
      </c>
      <c r="B24" s="336" t="s">
        <v>431</v>
      </c>
      <c r="C24" s="336" t="s">
        <v>209</v>
      </c>
    </row>
    <row r="25" spans="1:3" s="407" customFormat="1" ht="36">
      <c r="A25" s="408">
        <v>860</v>
      </c>
      <c r="B25" s="336" t="s">
        <v>432</v>
      </c>
      <c r="C25" s="336" t="s">
        <v>210</v>
      </c>
    </row>
    <row r="26" spans="1:3" s="407" customFormat="1" ht="48">
      <c r="A26" s="408">
        <v>860</v>
      </c>
      <c r="B26" s="336" t="s">
        <v>433</v>
      </c>
      <c r="C26" s="336" t="s">
        <v>211</v>
      </c>
    </row>
    <row r="27" spans="1:3" s="407" customFormat="1" ht="48">
      <c r="A27" s="408">
        <v>860</v>
      </c>
      <c r="B27" s="336" t="s">
        <v>434</v>
      </c>
      <c r="C27" s="336" t="s">
        <v>218</v>
      </c>
    </row>
    <row r="28" spans="1:3" s="409" customFormat="1" ht="36">
      <c r="A28" s="14">
        <v>860</v>
      </c>
      <c r="B28" s="336" t="s">
        <v>435</v>
      </c>
      <c r="C28" s="336" t="s">
        <v>219</v>
      </c>
    </row>
    <row r="29" spans="1:3" s="407" customFormat="1" ht="48">
      <c r="A29" s="410">
        <v>860</v>
      </c>
      <c r="B29" s="411" t="s">
        <v>436</v>
      </c>
      <c r="C29" s="411" t="s">
        <v>179</v>
      </c>
    </row>
    <row r="30" spans="1:3" s="407" customFormat="1" ht="36">
      <c r="A30" s="408">
        <v>860</v>
      </c>
      <c r="B30" s="349" t="s">
        <v>437</v>
      </c>
      <c r="C30" s="411" t="s">
        <v>220</v>
      </c>
    </row>
    <row r="31" spans="1:3" s="407" customFormat="1" ht="25.5">
      <c r="A31" s="408">
        <v>860</v>
      </c>
      <c r="B31" s="362"/>
      <c r="C31" s="14" t="s">
        <v>438</v>
      </c>
    </row>
    <row r="32" spans="1:3" s="407" customFormat="1">
      <c r="A32" s="408">
        <v>860</v>
      </c>
      <c r="B32" s="336" t="s">
        <v>439</v>
      </c>
      <c r="C32" s="336" t="s">
        <v>440</v>
      </c>
    </row>
    <row r="33" spans="1:3" s="407" customFormat="1" ht="24">
      <c r="A33" s="408">
        <v>860</v>
      </c>
      <c r="B33" s="336" t="s">
        <v>441</v>
      </c>
      <c r="C33" s="336" t="s">
        <v>221</v>
      </c>
    </row>
    <row r="34" spans="1:3" s="407" customFormat="1" ht="36">
      <c r="A34" s="408">
        <v>860</v>
      </c>
      <c r="B34" s="336" t="s">
        <v>442</v>
      </c>
      <c r="C34" s="336" t="s">
        <v>222</v>
      </c>
    </row>
    <row r="35" spans="1:3" s="407" customFormat="1" ht="48">
      <c r="A35" s="408">
        <v>860</v>
      </c>
      <c r="B35" s="336" t="s">
        <v>443</v>
      </c>
      <c r="C35" s="336" t="s">
        <v>223</v>
      </c>
    </row>
    <row r="36" spans="1:3" s="407" customFormat="1" ht="48">
      <c r="A36" s="408">
        <v>860</v>
      </c>
      <c r="B36" s="336" t="s">
        <v>444</v>
      </c>
      <c r="C36" s="336" t="s">
        <v>224</v>
      </c>
    </row>
    <row r="37" spans="1:3" s="407" customFormat="1" ht="24">
      <c r="A37" s="408">
        <v>860</v>
      </c>
      <c r="B37" s="336" t="s">
        <v>68</v>
      </c>
      <c r="C37" s="336" t="s">
        <v>225</v>
      </c>
    </row>
    <row r="38" spans="1:3" s="407" customFormat="1" ht="24">
      <c r="A38" s="408">
        <v>860</v>
      </c>
      <c r="B38" s="336" t="s">
        <v>69</v>
      </c>
      <c r="C38" s="336" t="s">
        <v>226</v>
      </c>
    </row>
    <row r="39" spans="1:3" s="415" customFormat="1" ht="29.25">
      <c r="A39" s="412" t="s">
        <v>446</v>
      </c>
      <c r="B39" s="413"/>
      <c r="C39" s="414" t="s">
        <v>447</v>
      </c>
    </row>
    <row r="40" spans="1:3" s="407" customFormat="1" ht="24">
      <c r="A40" s="318" t="s">
        <v>446</v>
      </c>
      <c r="B40" s="335" t="s">
        <v>227</v>
      </c>
      <c r="C40" s="336" t="s">
        <v>159</v>
      </c>
    </row>
    <row r="41" spans="1:3" s="407" customFormat="1" ht="24">
      <c r="A41" s="318" t="s">
        <v>446</v>
      </c>
      <c r="B41" s="335" t="s">
        <v>451</v>
      </c>
      <c r="C41" s="336" t="s">
        <v>228</v>
      </c>
    </row>
    <row r="42" spans="1:3" s="407" customFormat="1" ht="24">
      <c r="A42" s="318" t="s">
        <v>446</v>
      </c>
      <c r="B42" s="335" t="s">
        <v>229</v>
      </c>
      <c r="C42" s="336" t="s">
        <v>255</v>
      </c>
    </row>
    <row r="43" spans="1:3" s="407" customFormat="1">
      <c r="A43" s="416" t="s">
        <v>446</v>
      </c>
      <c r="B43" s="417" t="s">
        <v>448</v>
      </c>
      <c r="C43" s="418" t="s">
        <v>449</v>
      </c>
    </row>
    <row r="44" spans="1:3" s="407" customFormat="1">
      <c r="A44" s="416" t="s">
        <v>446</v>
      </c>
      <c r="B44" s="417" t="s">
        <v>450</v>
      </c>
      <c r="C44" s="418" t="s">
        <v>452</v>
      </c>
    </row>
    <row r="45" spans="1:3" ht="39" customHeight="1">
      <c r="A45" s="318" t="s">
        <v>446</v>
      </c>
      <c r="B45" s="150" t="s">
        <v>453</v>
      </c>
      <c r="C45" s="145" t="s">
        <v>396</v>
      </c>
    </row>
    <row r="46" spans="1:3" ht="25.5">
      <c r="A46" s="318" t="s">
        <v>446</v>
      </c>
      <c r="B46" s="150" t="s">
        <v>454</v>
      </c>
      <c r="C46" s="148" t="s">
        <v>267</v>
      </c>
    </row>
    <row r="47" spans="1:3" ht="24">
      <c r="A47" s="318" t="s">
        <v>446</v>
      </c>
      <c r="B47" s="150" t="s">
        <v>455</v>
      </c>
      <c r="C47" s="146" t="s">
        <v>271</v>
      </c>
    </row>
    <row r="48" spans="1:3" ht="24">
      <c r="A48" s="318" t="s">
        <v>446</v>
      </c>
      <c r="B48" s="150" t="s">
        <v>456</v>
      </c>
      <c r="C48" s="146" t="s">
        <v>275</v>
      </c>
    </row>
    <row r="49" spans="1:3" ht="36">
      <c r="A49" s="318" t="s">
        <v>446</v>
      </c>
      <c r="B49" s="147" t="s">
        <v>457</v>
      </c>
      <c r="C49" s="146" t="s">
        <v>280</v>
      </c>
    </row>
    <row r="50" spans="1:3" ht="39.75" customHeight="1">
      <c r="A50" s="318" t="s">
        <v>446</v>
      </c>
      <c r="B50" s="147" t="s">
        <v>458</v>
      </c>
      <c r="C50" s="148" t="s">
        <v>287</v>
      </c>
    </row>
    <row r="51" spans="1:3" ht="63.75">
      <c r="A51" s="318" t="s">
        <v>446</v>
      </c>
      <c r="B51" s="147" t="s">
        <v>459</v>
      </c>
      <c r="C51" s="148" t="s">
        <v>282</v>
      </c>
    </row>
    <row r="52" spans="1:3" s="8" customFormat="1" ht="24">
      <c r="A52" s="318" t="s">
        <v>446</v>
      </c>
      <c r="B52" s="90" t="s">
        <v>281</v>
      </c>
      <c r="C52" s="146" t="s">
        <v>702</v>
      </c>
    </row>
    <row r="53" spans="1:3" ht="24">
      <c r="A53" s="318" t="s">
        <v>446</v>
      </c>
      <c r="B53" s="90" t="s">
        <v>283</v>
      </c>
      <c r="C53" s="146" t="s">
        <v>341</v>
      </c>
    </row>
    <row r="54" spans="1:3" ht="14.25" customHeight="1">
      <c r="A54" s="318" t="s">
        <v>446</v>
      </c>
      <c r="B54" s="149" t="s">
        <v>460</v>
      </c>
      <c r="C54" s="419" t="s">
        <v>345</v>
      </c>
    </row>
    <row r="55" spans="1:3" ht="24.75" customHeight="1">
      <c r="A55" s="318" t="s">
        <v>446</v>
      </c>
      <c r="B55" s="150" t="s">
        <v>461</v>
      </c>
      <c r="C55" s="148" t="s">
        <v>352</v>
      </c>
    </row>
    <row r="56" spans="1:3" ht="38.25">
      <c r="A56" s="318" t="s">
        <v>446</v>
      </c>
      <c r="B56" s="150" t="s">
        <v>462</v>
      </c>
      <c r="C56" s="148" t="s">
        <v>356</v>
      </c>
    </row>
    <row r="57" spans="1:3" ht="27" customHeight="1">
      <c r="A57" s="318" t="s">
        <v>446</v>
      </c>
      <c r="B57" s="150" t="s">
        <v>463</v>
      </c>
      <c r="C57" s="148" t="s">
        <v>360</v>
      </c>
    </row>
    <row r="58" spans="1:3" ht="26.25" customHeight="1">
      <c r="A58" s="318" t="s">
        <v>446</v>
      </c>
      <c r="B58" s="150" t="s">
        <v>464</v>
      </c>
      <c r="C58" s="148" t="s">
        <v>364</v>
      </c>
    </row>
    <row r="59" spans="1:3" ht="25.5">
      <c r="A59" s="318" t="s">
        <v>446</v>
      </c>
      <c r="B59" s="150" t="s">
        <v>465</v>
      </c>
      <c r="C59" s="148" t="s">
        <v>372</v>
      </c>
    </row>
    <row r="60" spans="1:3" ht="24">
      <c r="A60" s="318" t="s">
        <v>446</v>
      </c>
      <c r="B60" s="150" t="s">
        <v>466</v>
      </c>
      <c r="C60" s="146" t="s">
        <v>467</v>
      </c>
    </row>
    <row r="61" spans="1:3" ht="51">
      <c r="A61" s="318" t="s">
        <v>446</v>
      </c>
      <c r="B61" s="150" t="s">
        <v>468</v>
      </c>
      <c r="C61" s="151" t="s">
        <v>381</v>
      </c>
    </row>
    <row r="62" spans="1:3" ht="16.5" customHeight="1">
      <c r="A62" s="318" t="s">
        <v>446</v>
      </c>
      <c r="B62" s="150" t="s">
        <v>469</v>
      </c>
      <c r="C62" s="148" t="s">
        <v>385</v>
      </c>
    </row>
    <row r="63" spans="1:3" ht="38.25">
      <c r="A63" s="318" t="s">
        <v>446</v>
      </c>
      <c r="B63" s="150" t="s">
        <v>470</v>
      </c>
      <c r="C63" s="145" t="s">
        <v>392</v>
      </c>
    </row>
    <row r="64" spans="1:3">
      <c r="B64" s="24"/>
    </row>
    <row r="65" spans="1:3">
      <c r="B65" s="24"/>
    </row>
    <row r="66" spans="1:3" s="8" customFormat="1">
      <c r="A66" s="177"/>
      <c r="B66" s="12"/>
      <c r="C66" s="85"/>
    </row>
    <row r="67" spans="1:3" s="8" customFormat="1">
      <c r="A67" s="177"/>
      <c r="B67" s="12"/>
      <c r="C67" s="420"/>
    </row>
    <row r="69" spans="1:3" s="8" customFormat="1">
      <c r="A69" s="7"/>
      <c r="B69" s="12"/>
      <c r="C69" s="420"/>
    </row>
    <row r="70" spans="1:3">
      <c r="B70" s="24"/>
    </row>
    <row r="71" spans="1:3">
      <c r="B71" s="24"/>
    </row>
    <row r="72" spans="1:3">
      <c r="B72" s="24"/>
    </row>
    <row r="73" spans="1:3">
      <c r="B73" s="24"/>
    </row>
    <row r="74" spans="1:3">
      <c r="B74" s="24"/>
    </row>
    <row r="75" spans="1:3">
      <c r="B75" s="24"/>
    </row>
    <row r="76" spans="1:3">
      <c r="B76" s="24"/>
    </row>
    <row r="77" spans="1:3">
      <c r="B77" s="24"/>
    </row>
    <row r="78" spans="1:3">
      <c r="B78" s="24"/>
    </row>
    <row r="79" spans="1:3">
      <c r="B79" s="24"/>
    </row>
    <row r="80" spans="1:3">
      <c r="B80" s="24"/>
    </row>
    <row r="81" spans="2:2">
      <c r="B81" s="24"/>
    </row>
    <row r="82" spans="2:2">
      <c r="B82" s="24"/>
    </row>
  </sheetData>
  <mergeCells count="4">
    <mergeCell ref="A19:B19"/>
    <mergeCell ref="C19:C21"/>
    <mergeCell ref="A20:A21"/>
    <mergeCell ref="B20:B21"/>
  </mergeCells>
  <phoneticPr fontId="16" type="noConversion"/>
  <pageMargins left="0.75" right="0.17" top="0.27" bottom="0.44" header="0.17" footer="0.17"/>
  <pageSetup paperSize="9" orientation="portrait" r:id="rId1"/>
  <headerFooter alignWithMargins="0">
    <oddFooter>&amp;L&amp;"Times New Roman,обычный"&amp;8&amp;F\&amp;A&amp;C&amp;"Times New Roman,обычный"&amp;8&amp;P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159"/>
  <sheetViews>
    <sheetView workbookViewId="0">
      <selection activeCell="B7" sqref="B7"/>
    </sheetView>
  </sheetViews>
  <sheetFormatPr defaultRowHeight="12.75"/>
  <cols>
    <col min="1" max="1" width="22.28515625" style="8" customWidth="1"/>
    <col min="2" max="2" width="56.42578125" style="8" customWidth="1"/>
    <col min="3" max="3" width="15.140625" style="85" customWidth="1"/>
    <col min="4" max="16384" width="9.140625" style="8"/>
  </cols>
  <sheetData>
    <row r="1" spans="1:3">
      <c r="A1" s="85"/>
      <c r="B1" s="7" t="s">
        <v>471</v>
      </c>
      <c r="C1" s="82"/>
    </row>
    <row r="2" spans="1:3">
      <c r="A2" s="85"/>
      <c r="B2" s="421" t="s">
        <v>101</v>
      </c>
      <c r="C2" s="421"/>
    </row>
    <row r="3" spans="1:3">
      <c r="A3" s="85"/>
      <c r="B3" s="421" t="s">
        <v>11</v>
      </c>
      <c r="C3" s="421"/>
    </row>
    <row r="4" spans="1:3">
      <c r="A4" s="85"/>
      <c r="B4" s="421" t="s">
        <v>551</v>
      </c>
      <c r="C4" s="421"/>
    </row>
    <row r="5" spans="1:3">
      <c r="A5" s="85"/>
      <c r="B5" s="421" t="s">
        <v>103</v>
      </c>
      <c r="C5" s="421"/>
    </row>
    <row r="6" spans="1:3">
      <c r="A6" s="85"/>
      <c r="B6" s="421" t="s">
        <v>747</v>
      </c>
      <c r="C6" s="421"/>
    </row>
    <row r="7" spans="1:3" ht="16.5" customHeight="1">
      <c r="A7" s="85"/>
      <c r="B7" s="24" t="s">
        <v>213</v>
      </c>
      <c r="C7" s="24"/>
    </row>
    <row r="8" spans="1:3" ht="15.95" customHeight="1">
      <c r="A8" s="85"/>
      <c r="B8" s="7"/>
      <c r="C8" s="7"/>
    </row>
    <row r="9" spans="1:3">
      <c r="A9" s="85"/>
      <c r="B9" s="7" t="s">
        <v>472</v>
      </c>
      <c r="C9" s="82"/>
    </row>
    <row r="10" spans="1:3">
      <c r="A10" s="85"/>
      <c r="B10" s="421" t="s">
        <v>101</v>
      </c>
      <c r="C10" s="421"/>
    </row>
    <row r="11" spans="1:3">
      <c r="A11" s="85"/>
      <c r="B11" s="421" t="s">
        <v>103</v>
      </c>
      <c r="C11" s="421"/>
    </row>
    <row r="12" spans="1:3">
      <c r="A12" s="85"/>
      <c r="B12" s="421" t="s">
        <v>747</v>
      </c>
      <c r="C12" s="421"/>
    </row>
    <row r="13" spans="1:3">
      <c r="A13" s="85"/>
      <c r="B13" s="7" t="s">
        <v>473</v>
      </c>
      <c r="C13" s="7"/>
    </row>
    <row r="14" spans="1:3" ht="15.95" customHeight="1">
      <c r="A14" s="85"/>
      <c r="B14" s="7"/>
      <c r="C14" s="7"/>
    </row>
    <row r="15" spans="1:3" ht="15.95" customHeight="1">
      <c r="A15" s="83"/>
      <c r="B15" s="83"/>
      <c r="C15" s="422"/>
    </row>
    <row r="16" spans="1:3" s="85" customFormat="1" ht="24.75" customHeight="1">
      <c r="A16" s="423" t="s">
        <v>474</v>
      </c>
      <c r="B16" s="424"/>
      <c r="C16" s="424"/>
    </row>
    <row r="17" spans="1:4" s="427" customFormat="1" ht="20.25" customHeight="1">
      <c r="A17" s="425" t="s">
        <v>475</v>
      </c>
      <c r="B17" s="425"/>
      <c r="C17" s="426"/>
    </row>
    <row r="18" spans="1:4" s="427" customFormat="1" ht="20.25" customHeight="1">
      <c r="A18" s="425" t="s">
        <v>476</v>
      </c>
      <c r="B18" s="425"/>
      <c r="C18" s="426"/>
    </row>
    <row r="19" spans="1:4" s="427" customFormat="1" ht="20.25" customHeight="1">
      <c r="A19" s="425"/>
      <c r="B19" s="425"/>
      <c r="C19" s="426"/>
    </row>
    <row r="20" spans="1:4">
      <c r="C20" s="332" t="s">
        <v>552</v>
      </c>
    </row>
    <row r="21" spans="1:4" s="322" customFormat="1" ht="12.75" customHeight="1">
      <c r="A21" s="489" t="s">
        <v>107</v>
      </c>
      <c r="B21" s="489" t="s">
        <v>108</v>
      </c>
      <c r="C21" s="490" t="s">
        <v>109</v>
      </c>
    </row>
    <row r="22" spans="1:4" s="322" customFormat="1" ht="41.25" customHeight="1">
      <c r="A22" s="489"/>
      <c r="B22" s="489"/>
      <c r="C22" s="491"/>
    </row>
    <row r="23" spans="1:4" s="319" customFormat="1">
      <c r="A23" s="139" t="s">
        <v>110</v>
      </c>
      <c r="B23" s="333" t="s">
        <v>111</v>
      </c>
      <c r="C23" s="334">
        <f>C24+C32+C38+C42+C48+C59+C61+C70+C86</f>
        <v>324343.2</v>
      </c>
      <c r="D23" s="84"/>
    </row>
    <row r="24" spans="1:4" s="319" customFormat="1">
      <c r="A24" s="139" t="s">
        <v>112</v>
      </c>
      <c r="B24" s="333" t="s">
        <v>113</v>
      </c>
      <c r="C24" s="334">
        <f>C25</f>
        <v>162983.19999999998</v>
      </c>
    </row>
    <row r="25" spans="1:4" s="319" customFormat="1">
      <c r="A25" s="335" t="s">
        <v>114</v>
      </c>
      <c r="B25" s="336" t="s">
        <v>115</v>
      </c>
      <c r="C25" s="337">
        <f>SUM(C26+C27+C30+C31)</f>
        <v>162983.19999999998</v>
      </c>
    </row>
    <row r="26" spans="1:4" s="319" customFormat="1" ht="36">
      <c r="A26" s="335" t="s">
        <v>116</v>
      </c>
      <c r="B26" s="336" t="s">
        <v>117</v>
      </c>
      <c r="C26" s="337">
        <v>547.5</v>
      </c>
    </row>
    <row r="27" spans="1:4" s="319" customFormat="1" ht="23.25" customHeight="1">
      <c r="A27" s="335" t="s">
        <v>118</v>
      </c>
      <c r="B27" s="336" t="s">
        <v>119</v>
      </c>
      <c r="C27" s="337">
        <f>SUM(C28:C29)</f>
        <v>162149.29999999999</v>
      </c>
    </row>
    <row r="28" spans="1:4" s="319" customFormat="1" ht="61.5" customHeight="1">
      <c r="A28" s="338" t="s">
        <v>120</v>
      </c>
      <c r="B28" s="339" t="s">
        <v>121</v>
      </c>
      <c r="C28" s="340">
        <v>161717.9</v>
      </c>
    </row>
    <row r="29" spans="1:4" s="319" customFormat="1" ht="60">
      <c r="A29" s="341" t="s">
        <v>122</v>
      </c>
      <c r="B29" s="342" t="s">
        <v>123</v>
      </c>
      <c r="C29" s="343">
        <v>431.4</v>
      </c>
    </row>
    <row r="30" spans="1:4" s="319" customFormat="1" ht="24">
      <c r="A30" s="335" t="s">
        <v>124</v>
      </c>
      <c r="B30" s="336" t="s">
        <v>125</v>
      </c>
      <c r="C30" s="337">
        <v>210.5</v>
      </c>
    </row>
    <row r="31" spans="1:4" s="319" customFormat="1" ht="60">
      <c r="A31" s="335" t="s">
        <v>126</v>
      </c>
      <c r="B31" s="336" t="s">
        <v>127</v>
      </c>
      <c r="C31" s="337">
        <v>75.900000000000006</v>
      </c>
    </row>
    <row r="32" spans="1:4" s="319" customFormat="1">
      <c r="A32" s="139" t="s">
        <v>128</v>
      </c>
      <c r="B32" s="333" t="s">
        <v>129</v>
      </c>
      <c r="C32" s="334">
        <f>C33+C36+C37</f>
        <v>51369.5</v>
      </c>
    </row>
    <row r="33" spans="1:3" s="319" customFormat="1" ht="12.75" customHeight="1">
      <c r="A33" s="335" t="s">
        <v>130</v>
      </c>
      <c r="B33" s="336" t="s">
        <v>131</v>
      </c>
      <c r="C33" s="337">
        <f>SUM(C34:C35)</f>
        <v>28009.4</v>
      </c>
    </row>
    <row r="34" spans="1:3" s="345" customFormat="1" ht="24">
      <c r="A34" s="344" t="s">
        <v>132</v>
      </c>
      <c r="B34" s="339" t="s">
        <v>133</v>
      </c>
      <c r="C34" s="340">
        <v>21690.2</v>
      </c>
    </row>
    <row r="35" spans="1:3" s="345" customFormat="1" ht="23.25" customHeight="1">
      <c r="A35" s="346" t="s">
        <v>134</v>
      </c>
      <c r="B35" s="342" t="s">
        <v>135</v>
      </c>
      <c r="C35" s="343">
        <v>6319.2</v>
      </c>
    </row>
    <row r="36" spans="1:3" s="319" customFormat="1" ht="13.5" customHeight="1">
      <c r="A36" s="335" t="s">
        <v>136</v>
      </c>
      <c r="B36" s="336" t="s">
        <v>137</v>
      </c>
      <c r="C36" s="337">
        <v>23164.799999999999</v>
      </c>
    </row>
    <row r="37" spans="1:3" s="345" customFormat="1">
      <c r="A37" s="335" t="s">
        <v>138</v>
      </c>
      <c r="B37" s="336" t="s">
        <v>139</v>
      </c>
      <c r="C37" s="337">
        <v>195.3</v>
      </c>
    </row>
    <row r="38" spans="1:3" s="319" customFormat="1">
      <c r="A38" s="139" t="s">
        <v>140</v>
      </c>
      <c r="B38" s="333" t="s">
        <v>141</v>
      </c>
      <c r="C38" s="334">
        <f>C39</f>
        <v>37758.200000000004</v>
      </c>
    </row>
    <row r="39" spans="1:3" s="319" customFormat="1">
      <c r="A39" s="335" t="s">
        <v>142</v>
      </c>
      <c r="B39" s="336" t="s">
        <v>143</v>
      </c>
      <c r="C39" s="337">
        <f>SUM(C40:C41)</f>
        <v>37758.200000000004</v>
      </c>
    </row>
    <row r="40" spans="1:3" s="345" customFormat="1" ht="24">
      <c r="A40" s="338" t="s">
        <v>144</v>
      </c>
      <c r="B40" s="339" t="s">
        <v>145</v>
      </c>
      <c r="C40" s="340">
        <v>37698.800000000003</v>
      </c>
    </row>
    <row r="41" spans="1:3" s="345" customFormat="1" ht="24">
      <c r="A41" s="341" t="s">
        <v>146</v>
      </c>
      <c r="B41" s="342" t="s">
        <v>147</v>
      </c>
      <c r="C41" s="347">
        <v>59.4</v>
      </c>
    </row>
    <row r="42" spans="1:3" s="319" customFormat="1" ht="15" customHeight="1">
      <c r="A42" s="139" t="s">
        <v>148</v>
      </c>
      <c r="B42" s="333" t="s">
        <v>149</v>
      </c>
      <c r="C42" s="334">
        <f>C43+C45</f>
        <v>6428.2</v>
      </c>
    </row>
    <row r="43" spans="1:3" s="345" customFormat="1" ht="24">
      <c r="A43" s="335" t="s">
        <v>150</v>
      </c>
      <c r="B43" s="336" t="s">
        <v>151</v>
      </c>
      <c r="C43" s="337">
        <f>SUM(C44)</f>
        <v>1972.7</v>
      </c>
    </row>
    <row r="44" spans="1:3" s="345" customFormat="1" ht="36.75" customHeight="1">
      <c r="A44" s="348" t="s">
        <v>152</v>
      </c>
      <c r="B44" s="349" t="s">
        <v>153</v>
      </c>
      <c r="C44" s="350">
        <v>1972.7</v>
      </c>
    </row>
    <row r="45" spans="1:3" s="319" customFormat="1" ht="24">
      <c r="A45" s="335" t="s">
        <v>154</v>
      </c>
      <c r="B45" s="336" t="s">
        <v>155</v>
      </c>
      <c r="C45" s="337">
        <f>SUM(C46:C47)</f>
        <v>4455.5</v>
      </c>
    </row>
    <row r="46" spans="1:3" s="319" customFormat="1" ht="72">
      <c r="A46" s="338" t="s">
        <v>156</v>
      </c>
      <c r="B46" s="351" t="s">
        <v>157</v>
      </c>
      <c r="C46" s="340">
        <v>4409</v>
      </c>
    </row>
    <row r="47" spans="1:3" s="319" customFormat="1" ht="24">
      <c r="A47" s="341" t="s">
        <v>158</v>
      </c>
      <c r="B47" s="342" t="s">
        <v>159</v>
      </c>
      <c r="C47" s="343">
        <v>46.5</v>
      </c>
    </row>
    <row r="48" spans="1:3" s="319" customFormat="1" ht="24">
      <c r="A48" s="139" t="s">
        <v>160</v>
      </c>
      <c r="B48" s="333" t="s">
        <v>161</v>
      </c>
      <c r="C48" s="334">
        <f>C49+C51+C56</f>
        <v>24014.9</v>
      </c>
    </row>
    <row r="49" spans="1:3" s="319" customFormat="1" ht="13.5" customHeight="1">
      <c r="A49" s="335" t="s">
        <v>162</v>
      </c>
      <c r="B49" s="352" t="s">
        <v>163</v>
      </c>
      <c r="C49" s="353">
        <f>C50</f>
        <v>53</v>
      </c>
    </row>
    <row r="50" spans="1:3" s="319" customFormat="1" ht="24">
      <c r="A50" s="348" t="s">
        <v>164</v>
      </c>
      <c r="B50" s="354" t="s">
        <v>165</v>
      </c>
      <c r="C50" s="355">
        <v>53</v>
      </c>
    </row>
    <row r="51" spans="1:3" s="319" customFormat="1" ht="48" customHeight="1">
      <c r="A51" s="335" t="s">
        <v>166</v>
      </c>
      <c r="B51" s="336" t="s">
        <v>167</v>
      </c>
      <c r="C51" s="337">
        <f>C52+C54</f>
        <v>21961.9</v>
      </c>
    </row>
    <row r="52" spans="1:3" s="319" customFormat="1" ht="36" customHeight="1">
      <c r="A52" s="335" t="s">
        <v>168</v>
      </c>
      <c r="B52" s="336" t="s">
        <v>169</v>
      </c>
      <c r="C52" s="337">
        <f>C53</f>
        <v>12961.9</v>
      </c>
    </row>
    <row r="53" spans="1:3" s="345" customFormat="1" ht="60">
      <c r="A53" s="348" t="s">
        <v>170</v>
      </c>
      <c r="B53" s="349" t="s">
        <v>171</v>
      </c>
      <c r="C53" s="350">
        <v>12961.9</v>
      </c>
    </row>
    <row r="54" spans="1:3" s="319" customFormat="1" ht="48">
      <c r="A54" s="335" t="s">
        <v>172</v>
      </c>
      <c r="B54" s="336" t="s">
        <v>173</v>
      </c>
      <c r="C54" s="356">
        <f>SUM(C55:C55)</f>
        <v>9000</v>
      </c>
    </row>
    <row r="55" spans="1:3" s="358" customFormat="1" ht="36" customHeight="1">
      <c r="A55" s="348" t="s">
        <v>174</v>
      </c>
      <c r="B55" s="349" t="s">
        <v>175</v>
      </c>
      <c r="C55" s="357">
        <v>9000</v>
      </c>
    </row>
    <row r="56" spans="1:3" s="345" customFormat="1" ht="48">
      <c r="A56" s="335" t="s">
        <v>176</v>
      </c>
      <c r="B56" s="336" t="s">
        <v>177</v>
      </c>
      <c r="C56" s="353">
        <f>C57</f>
        <v>2000</v>
      </c>
    </row>
    <row r="57" spans="1:3" s="345" customFormat="1" ht="48">
      <c r="A57" s="335" t="s">
        <v>178</v>
      </c>
      <c r="B57" s="336" t="s">
        <v>179</v>
      </c>
      <c r="C57" s="353">
        <f>C58</f>
        <v>2000</v>
      </c>
    </row>
    <row r="58" spans="1:3" s="345" customFormat="1" ht="48">
      <c r="A58" s="348" t="s">
        <v>180</v>
      </c>
      <c r="B58" s="349" t="s">
        <v>181</v>
      </c>
      <c r="C58" s="350">
        <v>2000</v>
      </c>
    </row>
    <row r="59" spans="1:3" s="359" customFormat="1" ht="15">
      <c r="A59" s="139" t="s">
        <v>182</v>
      </c>
      <c r="B59" s="333" t="s">
        <v>183</v>
      </c>
      <c r="C59" s="334">
        <f>SUM(C60)</f>
        <v>2913.7</v>
      </c>
    </row>
    <row r="60" spans="1:3" s="319" customFormat="1">
      <c r="A60" s="98" t="s">
        <v>184</v>
      </c>
      <c r="B60" s="137" t="s">
        <v>185</v>
      </c>
      <c r="C60" s="337">
        <v>2913.7</v>
      </c>
    </row>
    <row r="61" spans="1:3" s="319" customFormat="1">
      <c r="A61" s="139" t="s">
        <v>186</v>
      </c>
      <c r="B61" s="333" t="s">
        <v>187</v>
      </c>
      <c r="C61" s="334">
        <f>C64+C62+C67</f>
        <v>33719.199999999997</v>
      </c>
    </row>
    <row r="62" spans="1:3" s="360" customFormat="1">
      <c r="A62" s="90" t="s">
        <v>188</v>
      </c>
      <c r="B62" s="352" t="s">
        <v>189</v>
      </c>
      <c r="C62" s="353">
        <f>C63</f>
        <v>219.2</v>
      </c>
    </row>
    <row r="63" spans="1:3" s="358" customFormat="1" ht="24">
      <c r="A63" s="92" t="s">
        <v>190</v>
      </c>
      <c r="B63" s="354" t="s">
        <v>191</v>
      </c>
      <c r="C63" s="355">
        <v>219.2</v>
      </c>
    </row>
    <row r="64" spans="1:3" s="319" customFormat="1" ht="48">
      <c r="A64" s="335" t="s">
        <v>192</v>
      </c>
      <c r="B64" s="336" t="s">
        <v>193</v>
      </c>
      <c r="C64" s="337">
        <f>C65</f>
        <v>30000</v>
      </c>
    </row>
    <row r="65" spans="1:3" s="319" customFormat="1" ht="47.25" customHeight="1">
      <c r="A65" s="335" t="s">
        <v>194</v>
      </c>
      <c r="B65" s="336" t="s">
        <v>195</v>
      </c>
      <c r="C65" s="337">
        <f>SUM(C66:C66)</f>
        <v>30000</v>
      </c>
    </row>
    <row r="66" spans="1:3" s="345" customFormat="1" ht="48.75" customHeight="1">
      <c r="A66" s="348" t="s">
        <v>196</v>
      </c>
      <c r="B66" s="349" t="s">
        <v>197</v>
      </c>
      <c r="C66" s="343">
        <v>30000</v>
      </c>
    </row>
    <row r="67" spans="1:3" s="319" customFormat="1" ht="48.75" customHeight="1">
      <c r="A67" s="335" t="s">
        <v>64</v>
      </c>
      <c r="B67" s="336" t="s">
        <v>67</v>
      </c>
      <c r="C67" s="356">
        <f>C68</f>
        <v>3500</v>
      </c>
    </row>
    <row r="68" spans="1:3" s="319" customFormat="1" ht="24">
      <c r="A68" s="335" t="s">
        <v>65</v>
      </c>
      <c r="B68" s="336" t="s">
        <v>198</v>
      </c>
      <c r="C68" s="356">
        <f>C69</f>
        <v>3500</v>
      </c>
    </row>
    <row r="69" spans="1:3" s="345" customFormat="1" ht="36">
      <c r="A69" s="348" t="s">
        <v>66</v>
      </c>
      <c r="B69" s="349" t="s">
        <v>199</v>
      </c>
      <c r="C69" s="343">
        <v>3500</v>
      </c>
    </row>
    <row r="70" spans="1:3" s="345" customFormat="1">
      <c r="A70" s="139" t="s">
        <v>200</v>
      </c>
      <c r="B70" s="333" t="s">
        <v>201</v>
      </c>
      <c r="C70" s="334">
        <f>C71+C74+C75+C76+C78+C81+C82+C83+C84</f>
        <v>4056.3</v>
      </c>
    </row>
    <row r="71" spans="1:3" s="319" customFormat="1" ht="12.75" customHeight="1">
      <c r="A71" s="335" t="s">
        <v>202</v>
      </c>
      <c r="B71" s="336" t="s">
        <v>203</v>
      </c>
      <c r="C71" s="337">
        <f>SUM(C72:C73)</f>
        <v>44.5</v>
      </c>
    </row>
    <row r="72" spans="1:3" s="345" customFormat="1" ht="48">
      <c r="A72" s="338" t="s">
        <v>204</v>
      </c>
      <c r="B72" s="339" t="s">
        <v>233</v>
      </c>
      <c r="C72" s="340">
        <v>38.299999999999997</v>
      </c>
    </row>
    <row r="73" spans="1:3" s="345" customFormat="1" ht="36.75" customHeight="1">
      <c r="A73" s="341" t="s">
        <v>234</v>
      </c>
      <c r="B73" s="342" t="s">
        <v>235</v>
      </c>
      <c r="C73" s="343">
        <v>6.2</v>
      </c>
    </row>
    <row r="74" spans="1:3" s="319" customFormat="1" ht="36.75" customHeight="1">
      <c r="A74" s="335" t="s">
        <v>236</v>
      </c>
      <c r="B74" s="336" t="s">
        <v>237</v>
      </c>
      <c r="C74" s="337">
        <v>261.39999999999998</v>
      </c>
    </row>
    <row r="75" spans="1:3" s="319" customFormat="1" ht="35.25" customHeight="1">
      <c r="A75" s="335" t="s">
        <v>238</v>
      </c>
      <c r="B75" s="336" t="s">
        <v>239</v>
      </c>
      <c r="C75" s="337">
        <v>23.5</v>
      </c>
    </row>
    <row r="76" spans="1:3" s="319" customFormat="1" ht="24" customHeight="1">
      <c r="A76" s="335" t="s">
        <v>230</v>
      </c>
      <c r="B76" s="336" t="s">
        <v>231</v>
      </c>
      <c r="C76" s="337">
        <f>C77</f>
        <v>250</v>
      </c>
    </row>
    <row r="77" spans="1:3" s="345" customFormat="1" ht="35.25" customHeight="1">
      <c r="A77" s="348" t="s">
        <v>232</v>
      </c>
      <c r="B77" s="349" t="s">
        <v>445</v>
      </c>
      <c r="C77" s="350">
        <v>250</v>
      </c>
    </row>
    <row r="78" spans="1:3" s="319" customFormat="1" ht="48" customHeight="1">
      <c r="A78" s="335" t="s">
        <v>240</v>
      </c>
      <c r="B78" s="336" t="s">
        <v>241</v>
      </c>
      <c r="C78" s="337">
        <f>SUM(C79:C80)</f>
        <v>149.19999999999999</v>
      </c>
    </row>
    <row r="79" spans="1:3" s="345" customFormat="1" ht="24">
      <c r="A79" s="338" t="s">
        <v>242</v>
      </c>
      <c r="B79" s="339" t="s">
        <v>243</v>
      </c>
      <c r="C79" s="340">
        <v>116.6</v>
      </c>
    </row>
    <row r="80" spans="1:3" s="345" customFormat="1" ht="15" customHeight="1">
      <c r="A80" s="341" t="s">
        <v>244</v>
      </c>
      <c r="B80" s="342" t="s">
        <v>245</v>
      </c>
      <c r="C80" s="347">
        <v>32.6</v>
      </c>
    </row>
    <row r="81" spans="1:4" s="360" customFormat="1" ht="24" hidden="1">
      <c r="A81" s="335" t="s">
        <v>246</v>
      </c>
      <c r="B81" s="336" t="s">
        <v>247</v>
      </c>
      <c r="C81" s="353"/>
    </row>
    <row r="82" spans="1:4" s="360" customFormat="1" ht="36">
      <c r="A82" s="335" t="s">
        <v>248</v>
      </c>
      <c r="B82" s="336" t="s">
        <v>249</v>
      </c>
      <c r="C82" s="353">
        <v>169.2</v>
      </c>
    </row>
    <row r="83" spans="1:4" s="360" customFormat="1" ht="24">
      <c r="A83" s="335" t="s">
        <v>250</v>
      </c>
      <c r="B83" s="336" t="s">
        <v>251</v>
      </c>
      <c r="C83" s="353">
        <v>1458.8</v>
      </c>
    </row>
    <row r="84" spans="1:4" s="319" customFormat="1" ht="24">
      <c r="A84" s="335" t="s">
        <v>252</v>
      </c>
      <c r="B84" s="336" t="s">
        <v>253</v>
      </c>
      <c r="C84" s="337">
        <f>C85</f>
        <v>1699.7</v>
      </c>
    </row>
    <row r="85" spans="1:4" s="345" customFormat="1" ht="24">
      <c r="A85" s="348" t="s">
        <v>254</v>
      </c>
      <c r="B85" s="349" t="s">
        <v>255</v>
      </c>
      <c r="C85" s="350">
        <v>1699.7</v>
      </c>
    </row>
    <row r="86" spans="1:4" s="363" customFormat="1">
      <c r="A86" s="361" t="s">
        <v>256</v>
      </c>
      <c r="B86" s="362" t="s">
        <v>257</v>
      </c>
      <c r="C86" s="334">
        <f>C87</f>
        <v>1100</v>
      </c>
    </row>
    <row r="87" spans="1:4" s="319" customFormat="1">
      <c r="A87" s="335" t="s">
        <v>258</v>
      </c>
      <c r="B87" s="336" t="s">
        <v>257</v>
      </c>
      <c r="C87" s="337">
        <v>1100</v>
      </c>
    </row>
    <row r="88" spans="1:4" s="345" customFormat="1">
      <c r="A88" s="364" t="s">
        <v>259</v>
      </c>
      <c r="B88" s="365" t="s">
        <v>260</v>
      </c>
      <c r="C88" s="366">
        <f>C89</f>
        <v>775992.2</v>
      </c>
      <c r="D88" s="367"/>
    </row>
    <row r="89" spans="1:4" s="319" customFormat="1" ht="24">
      <c r="A89" s="368" t="s">
        <v>261</v>
      </c>
      <c r="B89" s="135" t="s">
        <v>262</v>
      </c>
      <c r="C89" s="86">
        <f>C90+C97+C121+C152</f>
        <v>775992.2</v>
      </c>
    </row>
    <row r="90" spans="1:4" s="363" customFormat="1" ht="24">
      <c r="A90" s="369" t="s">
        <v>263</v>
      </c>
      <c r="B90" s="140" t="s">
        <v>96</v>
      </c>
      <c r="C90" s="87">
        <f>C91+C93+C95</f>
        <v>198051.9</v>
      </c>
    </row>
    <row r="91" spans="1:4" s="363" customFormat="1">
      <c r="A91" s="368" t="s">
        <v>264</v>
      </c>
      <c r="B91" s="146" t="s">
        <v>265</v>
      </c>
      <c r="C91" s="88">
        <f>C92</f>
        <v>134311</v>
      </c>
    </row>
    <row r="92" spans="1:4" s="372" customFormat="1" ht="24.75">
      <c r="A92" s="370" t="s">
        <v>266</v>
      </c>
      <c r="B92" s="371" t="s">
        <v>267</v>
      </c>
      <c r="C92" s="89">
        <v>134311</v>
      </c>
    </row>
    <row r="93" spans="1:4" s="372" customFormat="1" ht="24.75">
      <c r="A93" s="368" t="s">
        <v>268</v>
      </c>
      <c r="B93" s="146" t="s">
        <v>269</v>
      </c>
      <c r="C93" s="88">
        <f>C94</f>
        <v>57740.9</v>
      </c>
    </row>
    <row r="94" spans="1:4" s="372" customFormat="1" ht="24.75">
      <c r="A94" s="370" t="s">
        <v>270</v>
      </c>
      <c r="B94" s="371" t="s">
        <v>271</v>
      </c>
      <c r="C94" s="89">
        <v>57740.9</v>
      </c>
    </row>
    <row r="95" spans="1:4" s="372" customFormat="1" ht="36.75">
      <c r="A95" s="368" t="s">
        <v>272</v>
      </c>
      <c r="B95" s="146" t="s">
        <v>273</v>
      </c>
      <c r="C95" s="88">
        <f>C96</f>
        <v>6000</v>
      </c>
    </row>
    <row r="96" spans="1:4" s="372" customFormat="1" ht="36.75">
      <c r="A96" s="370" t="s">
        <v>274</v>
      </c>
      <c r="B96" s="371" t="s">
        <v>275</v>
      </c>
      <c r="C96" s="89">
        <v>6000</v>
      </c>
    </row>
    <row r="97" spans="1:3" s="373" customFormat="1" ht="24">
      <c r="A97" s="139" t="s">
        <v>276</v>
      </c>
      <c r="B97" s="140" t="s">
        <v>97</v>
      </c>
      <c r="C97" s="87">
        <f>C98+C100+C112+C104+C108</f>
        <v>221893.3</v>
      </c>
    </row>
    <row r="98" spans="1:3" s="373" customFormat="1" ht="36">
      <c r="A98" s="90" t="s">
        <v>277</v>
      </c>
      <c r="B98" s="91" t="s">
        <v>278</v>
      </c>
      <c r="C98" s="88">
        <f>C99</f>
        <v>4069.6</v>
      </c>
    </row>
    <row r="99" spans="1:3" s="373" customFormat="1" ht="36">
      <c r="A99" s="92" t="s">
        <v>279</v>
      </c>
      <c r="B99" s="93" t="s">
        <v>280</v>
      </c>
      <c r="C99" s="89">
        <v>4069.6</v>
      </c>
    </row>
    <row r="100" spans="1:3" s="94" customFormat="1" ht="48">
      <c r="A100" s="90" t="s">
        <v>284</v>
      </c>
      <c r="B100" s="91" t="s">
        <v>285</v>
      </c>
      <c r="C100" s="88">
        <f>C101</f>
        <v>5310</v>
      </c>
    </row>
    <row r="101" spans="1:3" s="96" customFormat="1" ht="24" customHeight="1">
      <c r="A101" s="90" t="s">
        <v>286</v>
      </c>
      <c r="B101" s="91" t="s">
        <v>287</v>
      </c>
      <c r="C101" s="88">
        <f>SUM(C102:C103)</f>
        <v>5310</v>
      </c>
    </row>
    <row r="102" spans="1:3" s="94" customFormat="1" ht="24" customHeight="1">
      <c r="A102" s="312"/>
      <c r="B102" s="310" t="s">
        <v>206</v>
      </c>
      <c r="C102" s="313">
        <v>3210</v>
      </c>
    </row>
    <row r="103" spans="1:3" s="94" customFormat="1" ht="24" customHeight="1">
      <c r="A103" s="314"/>
      <c r="B103" s="311" t="s">
        <v>205</v>
      </c>
      <c r="C103" s="315">
        <v>2100</v>
      </c>
    </row>
    <row r="104" spans="1:3" s="96" customFormat="1" ht="60">
      <c r="A104" s="90" t="s">
        <v>288</v>
      </c>
      <c r="B104" s="91" t="s">
        <v>289</v>
      </c>
      <c r="C104" s="88">
        <f>C105</f>
        <v>121280.4</v>
      </c>
    </row>
    <row r="105" spans="1:3" s="96" customFormat="1" ht="60">
      <c r="A105" s="92" t="s">
        <v>290</v>
      </c>
      <c r="B105" s="95" t="s">
        <v>291</v>
      </c>
      <c r="C105" s="89">
        <f>C106+C107</f>
        <v>121280.4</v>
      </c>
    </row>
    <row r="106" spans="1:3" s="96" customFormat="1" ht="48">
      <c r="A106" s="92" t="s">
        <v>292</v>
      </c>
      <c r="B106" s="95" t="s">
        <v>293</v>
      </c>
      <c r="C106" s="89">
        <f>45070.1+11350.3</f>
        <v>56420.399999999994</v>
      </c>
    </row>
    <row r="107" spans="1:3" s="96" customFormat="1" ht="48">
      <c r="A107" s="92" t="s">
        <v>294</v>
      </c>
      <c r="B107" s="95" t="s">
        <v>295</v>
      </c>
      <c r="C107" s="89">
        <v>64860</v>
      </c>
    </row>
    <row r="108" spans="1:3" s="96" customFormat="1" ht="37.5" customHeight="1">
      <c r="A108" s="90" t="s">
        <v>296</v>
      </c>
      <c r="B108" s="91" t="s">
        <v>297</v>
      </c>
      <c r="C108" s="88">
        <f>C109</f>
        <v>40200</v>
      </c>
    </row>
    <row r="109" spans="1:3" s="97" customFormat="1" ht="48">
      <c r="A109" s="92" t="s">
        <v>298</v>
      </c>
      <c r="B109" s="95" t="s">
        <v>339</v>
      </c>
      <c r="C109" s="89">
        <f>C110+C111</f>
        <v>40200</v>
      </c>
    </row>
    <row r="110" spans="1:3" s="97" customFormat="1" ht="36">
      <c r="A110" s="92" t="s">
        <v>701</v>
      </c>
      <c r="B110" s="95" t="s">
        <v>702</v>
      </c>
      <c r="C110" s="89">
        <v>5000</v>
      </c>
    </row>
    <row r="111" spans="1:3" s="97" customFormat="1" ht="36">
      <c r="A111" s="92" t="s">
        <v>340</v>
      </c>
      <c r="B111" s="95" t="s">
        <v>341</v>
      </c>
      <c r="C111" s="89">
        <v>35200</v>
      </c>
    </row>
    <row r="112" spans="1:3" s="322" customFormat="1">
      <c r="A112" s="98" t="s">
        <v>342</v>
      </c>
      <c r="B112" s="135" t="s">
        <v>343</v>
      </c>
      <c r="C112" s="86">
        <f>C113</f>
        <v>51033.3</v>
      </c>
    </row>
    <row r="113" spans="1:3" s="322" customFormat="1">
      <c r="A113" s="98" t="s">
        <v>344</v>
      </c>
      <c r="B113" s="135" t="s">
        <v>345</v>
      </c>
      <c r="C113" s="86">
        <f>SUM(C114:C120)</f>
        <v>51033.3</v>
      </c>
    </row>
    <row r="114" spans="1:3" s="102" customFormat="1" ht="36">
      <c r="A114" s="99"/>
      <c r="B114" s="100" t="s">
        <v>346</v>
      </c>
      <c r="C114" s="101">
        <v>10010</v>
      </c>
    </row>
    <row r="115" spans="1:3" s="102" customFormat="1" ht="24" customHeight="1">
      <c r="A115" s="103"/>
      <c r="B115" s="104" t="s">
        <v>347</v>
      </c>
      <c r="C115" s="105">
        <v>33031.9</v>
      </c>
    </row>
    <row r="116" spans="1:3" s="102" customFormat="1" ht="24">
      <c r="A116" s="106"/>
      <c r="B116" s="107" t="s">
        <v>544</v>
      </c>
      <c r="C116" s="108">
        <v>1950</v>
      </c>
    </row>
    <row r="117" spans="1:3" s="102" customFormat="1" ht="24">
      <c r="A117" s="109"/>
      <c r="B117" s="110" t="s">
        <v>663</v>
      </c>
      <c r="C117" s="111">
        <v>1300</v>
      </c>
    </row>
    <row r="118" spans="1:3" s="102" customFormat="1" ht="24">
      <c r="A118" s="109"/>
      <c r="B118" s="110" t="s">
        <v>664</v>
      </c>
      <c r="C118" s="111">
        <v>1750</v>
      </c>
    </row>
    <row r="119" spans="1:3" s="102" customFormat="1" ht="24">
      <c r="A119" s="109"/>
      <c r="B119" s="110" t="s">
        <v>661</v>
      </c>
      <c r="C119" s="111">
        <v>2705</v>
      </c>
    </row>
    <row r="120" spans="1:3" s="102" customFormat="1" ht="36">
      <c r="A120" s="109"/>
      <c r="B120" s="110" t="s">
        <v>666</v>
      </c>
      <c r="C120" s="111">
        <v>286.39999999999998</v>
      </c>
    </row>
    <row r="121" spans="1:3" s="373" customFormat="1" ht="24">
      <c r="A121" s="369" t="s">
        <v>348</v>
      </c>
      <c r="B121" s="140" t="s">
        <v>98</v>
      </c>
      <c r="C121" s="87">
        <f>C122+C124+C126+C128+C130+C132+C141+C143</f>
        <v>303926.40000000002</v>
      </c>
    </row>
    <row r="122" spans="1:3" s="322" customFormat="1" ht="24">
      <c r="A122" s="368" t="s">
        <v>349</v>
      </c>
      <c r="B122" s="135" t="s">
        <v>350</v>
      </c>
      <c r="C122" s="86">
        <f>C123</f>
        <v>2167</v>
      </c>
    </row>
    <row r="123" spans="1:3" s="322" customFormat="1" ht="23.25" customHeight="1">
      <c r="A123" s="112" t="s">
        <v>351</v>
      </c>
      <c r="B123" s="113" t="s">
        <v>352</v>
      </c>
      <c r="C123" s="114">
        <v>2167</v>
      </c>
    </row>
    <row r="124" spans="1:3" s="96" customFormat="1" ht="36" customHeight="1">
      <c r="A124" s="368" t="s">
        <v>353</v>
      </c>
      <c r="B124" s="146" t="s">
        <v>354</v>
      </c>
      <c r="C124" s="88">
        <f>C125</f>
        <v>66</v>
      </c>
    </row>
    <row r="125" spans="1:3" s="97" customFormat="1" ht="36" customHeight="1">
      <c r="A125" s="370" t="s">
        <v>355</v>
      </c>
      <c r="B125" s="371" t="s">
        <v>356</v>
      </c>
      <c r="C125" s="89">
        <v>66</v>
      </c>
    </row>
    <row r="126" spans="1:3" s="96" customFormat="1" ht="23.25" customHeight="1">
      <c r="A126" s="374" t="s">
        <v>357</v>
      </c>
      <c r="B126" s="146" t="s">
        <v>358</v>
      </c>
      <c r="C126" s="88">
        <f>C127</f>
        <v>1073.5999999999999</v>
      </c>
    </row>
    <row r="127" spans="1:3" s="97" customFormat="1" ht="23.25" customHeight="1">
      <c r="A127" s="370" t="s">
        <v>359</v>
      </c>
      <c r="B127" s="371" t="s">
        <v>360</v>
      </c>
      <c r="C127" s="89">
        <v>1073.5999999999999</v>
      </c>
    </row>
    <row r="128" spans="1:3" s="94" customFormat="1" ht="24">
      <c r="A128" s="374" t="s">
        <v>361</v>
      </c>
      <c r="B128" s="91" t="s">
        <v>362</v>
      </c>
      <c r="C128" s="88">
        <f>C129</f>
        <v>4589.6000000000004</v>
      </c>
    </row>
    <row r="129" spans="1:3" s="94" customFormat="1" ht="24">
      <c r="A129" s="370" t="s">
        <v>363</v>
      </c>
      <c r="B129" s="375" t="s">
        <v>364</v>
      </c>
      <c r="C129" s="89">
        <v>4589.6000000000004</v>
      </c>
    </row>
    <row r="130" spans="1:3" s="96" customFormat="1" ht="24" hidden="1">
      <c r="A130" s="374" t="s">
        <v>365</v>
      </c>
      <c r="B130" s="146" t="s">
        <v>366</v>
      </c>
      <c r="C130" s="88">
        <f>C131</f>
        <v>0</v>
      </c>
    </row>
    <row r="131" spans="1:3" s="94" customFormat="1" ht="24.75" hidden="1" customHeight="1">
      <c r="A131" s="112" t="s">
        <v>367</v>
      </c>
      <c r="B131" s="371" t="s">
        <v>368</v>
      </c>
      <c r="C131" s="114"/>
    </row>
    <row r="132" spans="1:3" s="94" customFormat="1" ht="24">
      <c r="A132" s="374" t="s">
        <v>369</v>
      </c>
      <c r="B132" s="146" t="s">
        <v>370</v>
      </c>
      <c r="C132" s="88">
        <f>C133</f>
        <v>53207.200000000004</v>
      </c>
    </row>
    <row r="133" spans="1:3" s="94" customFormat="1" ht="24">
      <c r="A133" s="112" t="s">
        <v>371</v>
      </c>
      <c r="B133" s="371" t="s">
        <v>372</v>
      </c>
      <c r="C133" s="88">
        <f>SUM(C134:C138)</f>
        <v>53207.200000000004</v>
      </c>
    </row>
    <row r="134" spans="1:3" s="96" customFormat="1" ht="48" customHeight="1">
      <c r="A134" s="376"/>
      <c r="B134" s="124" t="s">
        <v>373</v>
      </c>
      <c r="C134" s="115">
        <v>259.89999999999998</v>
      </c>
    </row>
    <row r="135" spans="1:3" s="96" customFormat="1" ht="48" customHeight="1">
      <c r="A135" s="377"/>
      <c r="B135" s="378" t="s">
        <v>374</v>
      </c>
      <c r="C135" s="116">
        <v>778.7</v>
      </c>
    </row>
    <row r="136" spans="1:3" s="97" customFormat="1" ht="48" customHeight="1">
      <c r="A136" s="370"/>
      <c r="B136" s="379" t="s">
        <v>76</v>
      </c>
      <c r="C136" s="88">
        <v>19590.900000000001</v>
      </c>
    </row>
    <row r="137" spans="1:3" s="96" customFormat="1" ht="36.75" customHeight="1">
      <c r="A137" s="380"/>
      <c r="B137" s="381" t="s">
        <v>375</v>
      </c>
      <c r="C137" s="117">
        <v>32569.8</v>
      </c>
    </row>
    <row r="138" spans="1:3" s="96" customFormat="1" ht="24.75" customHeight="1">
      <c r="A138" s="380"/>
      <c r="B138" s="118" t="s">
        <v>100</v>
      </c>
      <c r="C138" s="117">
        <f>SUM(C139:C140)</f>
        <v>7.8999999999999995</v>
      </c>
    </row>
    <row r="139" spans="1:3" s="322" customFormat="1" ht="95.25" customHeight="1">
      <c r="A139" s="382"/>
      <c r="B139" s="383" t="s">
        <v>376</v>
      </c>
      <c r="C139" s="119">
        <v>2.2999999999999998</v>
      </c>
    </row>
    <row r="140" spans="1:3" s="322" customFormat="1" ht="37.5" customHeight="1">
      <c r="A140" s="384"/>
      <c r="B140" s="385" t="s">
        <v>377</v>
      </c>
      <c r="C140" s="108">
        <v>5.6</v>
      </c>
    </row>
    <row r="141" spans="1:3" s="96" customFormat="1" ht="48">
      <c r="A141" s="374" t="s">
        <v>378</v>
      </c>
      <c r="B141" s="120" t="s">
        <v>379</v>
      </c>
      <c r="C141" s="88">
        <f>C142</f>
        <v>5884.2</v>
      </c>
    </row>
    <row r="142" spans="1:3" s="96" customFormat="1" ht="47.25" customHeight="1">
      <c r="A142" s="370" t="s">
        <v>380</v>
      </c>
      <c r="B142" s="121" t="s">
        <v>381</v>
      </c>
      <c r="C142" s="122">
        <v>5884.2</v>
      </c>
    </row>
    <row r="143" spans="1:3" s="322" customFormat="1">
      <c r="A143" s="368" t="s">
        <v>382</v>
      </c>
      <c r="B143" s="135" t="s">
        <v>383</v>
      </c>
      <c r="C143" s="86">
        <f>C144</f>
        <v>236938.80000000002</v>
      </c>
    </row>
    <row r="144" spans="1:3" s="322" customFormat="1">
      <c r="A144" s="112" t="s">
        <v>384</v>
      </c>
      <c r="B144" s="113" t="s">
        <v>385</v>
      </c>
      <c r="C144" s="114">
        <f>SUM(C145:C151)</f>
        <v>236938.80000000002</v>
      </c>
    </row>
    <row r="145" spans="1:4" s="96" customFormat="1">
      <c r="A145" s="386"/>
      <c r="B145" s="124" t="s">
        <v>773</v>
      </c>
      <c r="C145" s="115">
        <v>31809.200000000001</v>
      </c>
    </row>
    <row r="146" spans="1:4" s="96" customFormat="1">
      <c r="A146" s="386"/>
      <c r="B146" s="124" t="s">
        <v>386</v>
      </c>
      <c r="C146" s="115">
        <v>186898.6</v>
      </c>
    </row>
    <row r="147" spans="1:4" s="96" customFormat="1">
      <c r="A147" s="386"/>
      <c r="B147" s="123" t="s">
        <v>724</v>
      </c>
      <c r="C147" s="115">
        <v>2570.8000000000002</v>
      </c>
    </row>
    <row r="148" spans="1:4" s="96" customFormat="1" ht="13.5" customHeight="1">
      <c r="A148" s="386"/>
      <c r="B148" s="123" t="s">
        <v>86</v>
      </c>
      <c r="C148" s="115">
        <v>229</v>
      </c>
    </row>
    <row r="149" spans="1:4" s="96" customFormat="1" ht="24">
      <c r="A149" s="386"/>
      <c r="B149" s="124" t="s">
        <v>727</v>
      </c>
      <c r="C149" s="115">
        <v>8047.5</v>
      </c>
    </row>
    <row r="150" spans="1:4" s="96" customFormat="1">
      <c r="A150" s="386"/>
      <c r="B150" s="125" t="s">
        <v>723</v>
      </c>
      <c r="C150" s="115">
        <v>7347.7</v>
      </c>
    </row>
    <row r="151" spans="1:4" s="96" customFormat="1" ht="24">
      <c r="A151" s="386"/>
      <c r="B151" s="142" t="s">
        <v>387</v>
      </c>
      <c r="C151" s="143">
        <v>36</v>
      </c>
    </row>
    <row r="152" spans="1:4" s="388" customFormat="1">
      <c r="A152" s="387" t="s">
        <v>388</v>
      </c>
      <c r="B152" s="126" t="s">
        <v>99</v>
      </c>
      <c r="C152" s="127">
        <f>C153+C155+C157</f>
        <v>52120.600000000006</v>
      </c>
    </row>
    <row r="153" spans="1:4" s="96" customFormat="1" ht="24" customHeight="1">
      <c r="A153" s="374" t="s">
        <v>389</v>
      </c>
      <c r="B153" s="128" t="s">
        <v>390</v>
      </c>
      <c r="C153" s="117">
        <f>C154</f>
        <v>16200</v>
      </c>
    </row>
    <row r="154" spans="1:4" s="97" customFormat="1" ht="36">
      <c r="A154" s="370" t="s">
        <v>391</v>
      </c>
      <c r="B154" s="129" t="s">
        <v>392</v>
      </c>
      <c r="C154" s="130">
        <v>16200</v>
      </c>
    </row>
    <row r="155" spans="1:4" s="96" customFormat="1" ht="36">
      <c r="A155" s="374" t="s">
        <v>393</v>
      </c>
      <c r="B155" s="128" t="s">
        <v>394</v>
      </c>
      <c r="C155" s="117">
        <f>C156</f>
        <v>16066.9</v>
      </c>
    </row>
    <row r="156" spans="1:4" s="97" customFormat="1" ht="48">
      <c r="A156" s="370" t="s">
        <v>395</v>
      </c>
      <c r="B156" s="129" t="s">
        <v>396</v>
      </c>
      <c r="C156" s="130">
        <v>16066.9</v>
      </c>
    </row>
    <row r="157" spans="1:4" s="96" customFormat="1">
      <c r="A157" s="374" t="s">
        <v>397</v>
      </c>
      <c r="B157" s="128" t="s">
        <v>398</v>
      </c>
      <c r="C157" s="117">
        <f>C158</f>
        <v>19853.7</v>
      </c>
    </row>
    <row r="158" spans="1:4" s="97" customFormat="1" ht="24">
      <c r="A158" s="370" t="s">
        <v>399</v>
      </c>
      <c r="B158" s="129" t="s">
        <v>400</v>
      </c>
      <c r="C158" s="130">
        <f>19853.7</f>
        <v>19853.7</v>
      </c>
    </row>
    <row r="159" spans="1:4" s="322" customFormat="1" ht="16.5" customHeight="1">
      <c r="A159" s="369"/>
      <c r="B159" s="140" t="s">
        <v>401</v>
      </c>
      <c r="C159" s="131">
        <f>C23+C88</f>
        <v>1100335.3999999999</v>
      </c>
      <c r="D159" s="389"/>
    </row>
  </sheetData>
  <mergeCells count="3">
    <mergeCell ref="A21:A22"/>
    <mergeCell ref="B21:B22"/>
    <mergeCell ref="C21:C22"/>
  </mergeCells>
  <phoneticPr fontId="16" type="noConversion"/>
  <pageMargins left="0.75" right="0.17" top="0.24" bottom="0.41" header="0.17" footer="0.17"/>
  <pageSetup paperSize="9" orientation="portrait" r:id="rId1"/>
  <headerFooter alignWithMargins="0">
    <oddFooter>&amp;L&amp;"Times New Roman,обычный"&amp;8&amp;F\&amp;A&amp;C&amp;"Times New Roman,обычный"&amp;8&amp;P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1054"/>
  <sheetViews>
    <sheetView tabSelected="1" topLeftCell="A31" zoomScaleNormal="100" zoomScaleSheetLayoutView="100" workbookViewId="0">
      <selection activeCell="D7" sqref="C7:H7"/>
    </sheetView>
  </sheetViews>
  <sheetFormatPr defaultRowHeight="15"/>
  <cols>
    <col min="1" max="1" width="3.28515625" style="18" customWidth="1"/>
    <col min="2" max="2" width="49.7109375" style="152" customWidth="1"/>
    <col min="3" max="3" width="4.7109375" style="152" customWidth="1"/>
    <col min="4" max="4" width="3.5703125" style="16" customWidth="1"/>
    <col min="5" max="5" width="3.5703125" style="152" customWidth="1"/>
    <col min="6" max="6" width="9" style="153" customWidth="1"/>
    <col min="7" max="7" width="5.140625" style="154" customWidth="1"/>
    <col min="8" max="8" width="20.140625" style="485" customWidth="1"/>
    <col min="9" max="9" width="9.140625" style="1"/>
    <col min="10" max="10" width="10.42578125" style="1" customWidth="1"/>
    <col min="11" max="11" width="9.140625" style="1"/>
    <col min="12" max="12" width="9.5703125" style="1" bestFit="1" customWidth="1"/>
    <col min="13" max="13" width="10.42578125" style="1" bestFit="1" customWidth="1"/>
    <col min="14" max="16384" width="9.140625" style="1"/>
  </cols>
  <sheetData>
    <row r="1" spans="1:8" s="2" customFormat="1" ht="12.75">
      <c r="A1" s="433"/>
      <c r="B1" s="6"/>
      <c r="C1" s="6" t="s">
        <v>477</v>
      </c>
      <c r="D1" s="6"/>
      <c r="E1" s="6"/>
      <c r="F1" s="178"/>
      <c r="G1" s="178"/>
      <c r="H1" s="446"/>
    </row>
    <row r="2" spans="1:8" s="182" customFormat="1" ht="12.75">
      <c r="A2" s="434"/>
      <c r="B2" s="179"/>
      <c r="C2" s="179" t="s">
        <v>101</v>
      </c>
      <c r="D2" s="180"/>
      <c r="E2" s="180"/>
      <c r="F2" s="181"/>
      <c r="G2" s="181"/>
      <c r="H2" s="447"/>
    </row>
    <row r="3" spans="1:8" s="183" customFormat="1" ht="12.75">
      <c r="A3" s="434"/>
      <c r="B3" s="179"/>
      <c r="C3" s="179" t="s">
        <v>11</v>
      </c>
      <c r="D3" s="180"/>
      <c r="E3" s="180"/>
      <c r="F3" s="181"/>
      <c r="G3" s="181"/>
      <c r="H3" s="447"/>
    </row>
    <row r="4" spans="1:8" s="183" customFormat="1" ht="12.75">
      <c r="A4" s="434"/>
      <c r="B4" s="179"/>
      <c r="C4" s="179" t="s">
        <v>550</v>
      </c>
      <c r="D4" s="180"/>
      <c r="E4" s="180"/>
      <c r="F4" s="181"/>
      <c r="G4" s="181"/>
      <c r="H4" s="447"/>
    </row>
    <row r="5" spans="1:8" s="183" customFormat="1" ht="12.75">
      <c r="A5" s="434"/>
      <c r="B5" s="179"/>
      <c r="C5" s="179" t="s">
        <v>103</v>
      </c>
      <c r="D5" s="180"/>
      <c r="E5" s="180"/>
      <c r="F5" s="181"/>
      <c r="G5" s="181"/>
      <c r="H5" s="447"/>
    </row>
    <row r="6" spans="1:8" s="183" customFormat="1" ht="12.75">
      <c r="A6" s="434"/>
      <c r="B6" s="179"/>
      <c r="C6" s="179" t="s">
        <v>747</v>
      </c>
      <c r="D6" s="180"/>
      <c r="E6" s="180"/>
      <c r="F6" s="181"/>
      <c r="G6" s="181"/>
      <c r="H6" s="447"/>
    </row>
    <row r="7" spans="1:8" s="183" customFormat="1" ht="12.75">
      <c r="A7" s="435"/>
      <c r="B7" s="179"/>
      <c r="C7" s="179" t="s">
        <v>214</v>
      </c>
      <c r="D7" s="180"/>
      <c r="E7" s="180"/>
      <c r="F7" s="181"/>
      <c r="G7" s="181"/>
      <c r="H7" s="447"/>
    </row>
    <row r="8" spans="1:8" s="183" customFormat="1" ht="12.75">
      <c r="A8" s="435"/>
      <c r="B8" s="184"/>
      <c r="C8" s="184"/>
      <c r="D8" s="185"/>
      <c r="E8" s="184"/>
      <c r="F8" s="186"/>
      <c r="G8" s="187"/>
      <c r="H8" s="448"/>
    </row>
    <row r="9" spans="1:8" s="188" customFormat="1" ht="12.75">
      <c r="A9" s="434"/>
      <c r="B9" s="180"/>
      <c r="C9" s="180" t="s">
        <v>485</v>
      </c>
      <c r="D9" s="180"/>
      <c r="E9" s="180"/>
      <c r="F9" s="181"/>
      <c r="G9" s="181"/>
      <c r="H9" s="447"/>
    </row>
    <row r="10" spans="1:8" s="182" customFormat="1" ht="12.75">
      <c r="A10" s="434"/>
      <c r="B10" s="179"/>
      <c r="C10" s="179" t="s">
        <v>101</v>
      </c>
      <c r="D10" s="180"/>
      <c r="E10" s="180"/>
      <c r="F10" s="181"/>
      <c r="G10" s="181"/>
      <c r="H10" s="447"/>
    </row>
    <row r="11" spans="1:8" s="183" customFormat="1" ht="12.75">
      <c r="A11" s="434"/>
      <c r="B11" s="179"/>
      <c r="C11" s="179" t="s">
        <v>103</v>
      </c>
      <c r="D11" s="180"/>
      <c r="E11" s="180"/>
      <c r="F11" s="181"/>
      <c r="G11" s="181"/>
      <c r="H11" s="447"/>
    </row>
    <row r="12" spans="1:8" s="183" customFormat="1" ht="12.75">
      <c r="A12" s="434"/>
      <c r="B12" s="179"/>
      <c r="C12" s="179" t="s">
        <v>747</v>
      </c>
      <c r="D12" s="180"/>
      <c r="E12" s="180"/>
      <c r="F12" s="181"/>
      <c r="G12" s="181"/>
      <c r="H12" s="447"/>
    </row>
    <row r="13" spans="1:8" s="183" customFormat="1" ht="12.75">
      <c r="A13" s="435"/>
      <c r="B13" s="179"/>
      <c r="C13" s="179" t="s">
        <v>486</v>
      </c>
      <c r="D13" s="180"/>
      <c r="E13" s="180"/>
      <c r="F13" s="181"/>
      <c r="G13" s="181"/>
      <c r="H13" s="447"/>
    </row>
    <row r="14" spans="1:8">
      <c r="H14" s="449"/>
    </row>
    <row r="15" spans="1:8">
      <c r="H15" s="449"/>
    </row>
    <row r="16" spans="1:8" ht="40.5">
      <c r="A16" s="155" t="s">
        <v>487</v>
      </c>
      <c r="B16" s="156"/>
      <c r="C16" s="157"/>
      <c r="D16" s="157"/>
      <c r="E16" s="157"/>
      <c r="F16" s="158"/>
      <c r="G16" s="158"/>
      <c r="H16" s="450"/>
    </row>
    <row r="17" spans="1:8" ht="20.25">
      <c r="A17" s="155" t="s">
        <v>748</v>
      </c>
      <c r="B17" s="156"/>
      <c r="C17" s="157"/>
      <c r="D17" s="157"/>
      <c r="E17" s="157"/>
      <c r="F17" s="158"/>
      <c r="G17" s="158"/>
      <c r="H17" s="450"/>
    </row>
    <row r="18" spans="1:8" ht="20.25">
      <c r="A18" s="155"/>
      <c r="B18" s="156"/>
      <c r="C18" s="157"/>
      <c r="D18" s="157"/>
      <c r="E18" s="157"/>
      <c r="F18" s="158"/>
      <c r="G18" s="158"/>
      <c r="H18" s="451" t="s">
        <v>552</v>
      </c>
    </row>
    <row r="19" spans="1:8" s="144" customFormat="1" ht="56.25" customHeight="1">
      <c r="A19" s="17" t="s">
        <v>478</v>
      </c>
      <c r="B19" s="17" t="s">
        <v>479</v>
      </c>
      <c r="C19" s="159" t="s">
        <v>488</v>
      </c>
      <c r="D19" s="159" t="s">
        <v>557</v>
      </c>
      <c r="E19" s="159" t="s">
        <v>558</v>
      </c>
      <c r="F19" s="160" t="s">
        <v>480</v>
      </c>
      <c r="G19" s="160" t="s">
        <v>481</v>
      </c>
      <c r="H19" s="452" t="s">
        <v>482</v>
      </c>
    </row>
    <row r="20" spans="1:8" s="189" customFormat="1" ht="25.5">
      <c r="A20" s="29">
        <v>1</v>
      </c>
      <c r="B20" s="29" t="s">
        <v>489</v>
      </c>
      <c r="C20" s="30"/>
      <c r="D20" s="161"/>
      <c r="E20" s="161"/>
      <c r="F20" s="161"/>
      <c r="G20" s="161"/>
      <c r="H20" s="453">
        <f>H21+H69+H74+H88+H101+H144+H149+H158+H153</f>
        <v>261815.89999999997</v>
      </c>
    </row>
    <row r="21" spans="1:8" s="18" customFormat="1" ht="12.75">
      <c r="A21" s="190"/>
      <c r="B21" s="46" t="s">
        <v>778</v>
      </c>
      <c r="C21" s="46">
        <v>851</v>
      </c>
      <c r="D21" s="46" t="s">
        <v>707</v>
      </c>
      <c r="E21" s="46" t="s">
        <v>483</v>
      </c>
      <c r="F21" s="47" t="s">
        <v>729</v>
      </c>
      <c r="G21" s="47" t="s">
        <v>730</v>
      </c>
      <c r="H21" s="454">
        <f>H22+H26+H32+H38+H42+H46+H50</f>
        <v>53627.299999999988</v>
      </c>
    </row>
    <row r="22" spans="1:8" s="18" customFormat="1" ht="25.5">
      <c r="A22" s="190"/>
      <c r="B22" s="46" t="s">
        <v>731</v>
      </c>
      <c r="C22" s="46">
        <v>851</v>
      </c>
      <c r="D22" s="46" t="s">
        <v>707</v>
      </c>
      <c r="E22" s="46" t="s">
        <v>560</v>
      </c>
      <c r="F22" s="47" t="s">
        <v>729</v>
      </c>
      <c r="G22" s="47" t="s">
        <v>730</v>
      </c>
      <c r="H22" s="454">
        <f>H23</f>
        <v>721.30000000000007</v>
      </c>
    </row>
    <row r="23" spans="1:8" s="4" customFormat="1" ht="37.5" customHeight="1">
      <c r="A23" s="190"/>
      <c r="B23" s="163" t="s">
        <v>619</v>
      </c>
      <c r="C23" s="40">
        <v>851</v>
      </c>
      <c r="D23" s="40" t="s">
        <v>707</v>
      </c>
      <c r="E23" s="40" t="s">
        <v>560</v>
      </c>
      <c r="F23" s="44" t="s">
        <v>618</v>
      </c>
      <c r="G23" s="44" t="s">
        <v>730</v>
      </c>
      <c r="H23" s="455">
        <f>H24</f>
        <v>721.30000000000007</v>
      </c>
    </row>
    <row r="24" spans="1:8" s="4" customFormat="1" ht="12.75">
      <c r="A24" s="190"/>
      <c r="B24" s="41" t="s">
        <v>620</v>
      </c>
      <c r="C24" s="40">
        <v>851</v>
      </c>
      <c r="D24" s="40" t="s">
        <v>707</v>
      </c>
      <c r="E24" s="40" t="s">
        <v>560</v>
      </c>
      <c r="F24" s="44" t="s">
        <v>621</v>
      </c>
      <c r="G24" s="44" t="s">
        <v>730</v>
      </c>
      <c r="H24" s="455">
        <f>H25</f>
        <v>721.30000000000007</v>
      </c>
    </row>
    <row r="25" spans="1:8" s="4" customFormat="1" ht="12.75">
      <c r="A25" s="190"/>
      <c r="B25" s="41" t="s">
        <v>622</v>
      </c>
      <c r="C25" s="40">
        <v>851</v>
      </c>
      <c r="D25" s="40" t="s">
        <v>707</v>
      </c>
      <c r="E25" s="40" t="s">
        <v>560</v>
      </c>
      <c r="F25" s="44" t="s">
        <v>621</v>
      </c>
      <c r="G25" s="44" t="s">
        <v>623</v>
      </c>
      <c r="H25" s="455">
        <f>696.6+24.7</f>
        <v>721.30000000000007</v>
      </c>
    </row>
    <row r="26" spans="1:8" s="18" customFormat="1" ht="38.25">
      <c r="A26" s="190"/>
      <c r="B26" s="46" t="s">
        <v>728</v>
      </c>
      <c r="C26" s="46">
        <v>851</v>
      </c>
      <c r="D26" s="46" t="s">
        <v>707</v>
      </c>
      <c r="E26" s="46" t="s">
        <v>722</v>
      </c>
      <c r="F26" s="47" t="s">
        <v>729</v>
      </c>
      <c r="G26" s="47" t="s">
        <v>730</v>
      </c>
      <c r="H26" s="454">
        <f>H27</f>
        <v>4888.1000000000004</v>
      </c>
    </row>
    <row r="27" spans="1:8" s="4" customFormat="1" ht="39.75" customHeight="1">
      <c r="A27" s="190"/>
      <c r="B27" s="163" t="s">
        <v>619</v>
      </c>
      <c r="C27" s="40">
        <v>851</v>
      </c>
      <c r="D27" s="40" t="s">
        <v>707</v>
      </c>
      <c r="E27" s="40" t="s">
        <v>722</v>
      </c>
      <c r="F27" s="44" t="s">
        <v>618</v>
      </c>
      <c r="G27" s="44" t="s">
        <v>730</v>
      </c>
      <c r="H27" s="455">
        <f>H28+H30</f>
        <v>4888.1000000000004</v>
      </c>
    </row>
    <row r="28" spans="1:8" s="4" customFormat="1" ht="12.75">
      <c r="A28" s="190"/>
      <c r="B28" s="41" t="s">
        <v>744</v>
      </c>
      <c r="C28" s="40">
        <v>851</v>
      </c>
      <c r="D28" s="40" t="s">
        <v>707</v>
      </c>
      <c r="E28" s="40" t="s">
        <v>722</v>
      </c>
      <c r="F28" s="44" t="s">
        <v>624</v>
      </c>
      <c r="G28" s="44" t="s">
        <v>730</v>
      </c>
      <c r="H28" s="455">
        <f>H29</f>
        <v>3159.1</v>
      </c>
    </row>
    <row r="29" spans="1:8" s="4" customFormat="1" ht="12.75">
      <c r="A29" s="190"/>
      <c r="B29" s="41" t="s">
        <v>622</v>
      </c>
      <c r="C29" s="40">
        <v>851</v>
      </c>
      <c r="D29" s="40" t="s">
        <v>707</v>
      </c>
      <c r="E29" s="40" t="s">
        <v>722</v>
      </c>
      <c r="F29" s="44" t="s">
        <v>624</v>
      </c>
      <c r="G29" s="44" t="s">
        <v>623</v>
      </c>
      <c r="H29" s="455">
        <f>3084.9+74.2</f>
        <v>3159.1</v>
      </c>
    </row>
    <row r="30" spans="1:8" s="4" customFormat="1" ht="25.5">
      <c r="A30" s="190"/>
      <c r="B30" s="41" t="s">
        <v>626</v>
      </c>
      <c r="C30" s="40">
        <v>851</v>
      </c>
      <c r="D30" s="40" t="s">
        <v>707</v>
      </c>
      <c r="E30" s="40" t="s">
        <v>722</v>
      </c>
      <c r="F30" s="44" t="s">
        <v>627</v>
      </c>
      <c r="G30" s="44" t="s">
        <v>730</v>
      </c>
      <c r="H30" s="455">
        <f>H31</f>
        <v>1729</v>
      </c>
    </row>
    <row r="31" spans="1:8" s="4" customFormat="1" ht="12.75">
      <c r="A31" s="190"/>
      <c r="B31" s="41" t="s">
        <v>622</v>
      </c>
      <c r="C31" s="40">
        <v>851</v>
      </c>
      <c r="D31" s="40" t="s">
        <v>707</v>
      </c>
      <c r="E31" s="40" t="s">
        <v>722</v>
      </c>
      <c r="F31" s="44" t="s">
        <v>627</v>
      </c>
      <c r="G31" s="44" t="s">
        <v>623</v>
      </c>
      <c r="H31" s="455">
        <f>1651.5+77.5</f>
        <v>1729</v>
      </c>
    </row>
    <row r="32" spans="1:8" s="18" customFormat="1" ht="37.5" customHeight="1">
      <c r="A32" s="190"/>
      <c r="B32" s="46" t="s">
        <v>732</v>
      </c>
      <c r="C32" s="46">
        <v>851</v>
      </c>
      <c r="D32" s="46" t="s">
        <v>707</v>
      </c>
      <c r="E32" s="46" t="s">
        <v>704</v>
      </c>
      <c r="F32" s="47" t="s">
        <v>729</v>
      </c>
      <c r="G32" s="47" t="s">
        <v>730</v>
      </c>
      <c r="H32" s="454">
        <f>H33</f>
        <v>35978.499999999993</v>
      </c>
    </row>
    <row r="33" spans="1:10" s="4" customFormat="1" ht="39.75" customHeight="1">
      <c r="A33" s="190"/>
      <c r="B33" s="163" t="s">
        <v>619</v>
      </c>
      <c r="C33" s="40">
        <v>851</v>
      </c>
      <c r="D33" s="40" t="s">
        <v>707</v>
      </c>
      <c r="E33" s="40" t="s">
        <v>704</v>
      </c>
      <c r="F33" s="44" t="s">
        <v>618</v>
      </c>
      <c r="G33" s="44" t="s">
        <v>730</v>
      </c>
      <c r="H33" s="455">
        <f>H34+H36</f>
        <v>35978.499999999993</v>
      </c>
    </row>
    <row r="34" spans="1:10" s="4" customFormat="1" ht="12.75">
      <c r="A34" s="190"/>
      <c r="B34" s="41" t="s">
        <v>744</v>
      </c>
      <c r="C34" s="40">
        <v>851</v>
      </c>
      <c r="D34" s="40" t="s">
        <v>707</v>
      </c>
      <c r="E34" s="40" t="s">
        <v>704</v>
      </c>
      <c r="F34" s="44" t="s">
        <v>624</v>
      </c>
      <c r="G34" s="44" t="s">
        <v>730</v>
      </c>
      <c r="H34" s="455">
        <f>H35</f>
        <v>35066.599999999991</v>
      </c>
    </row>
    <row r="35" spans="1:10" s="4" customFormat="1" ht="12.75">
      <c r="A35" s="190"/>
      <c r="B35" s="41" t="s">
        <v>622</v>
      </c>
      <c r="C35" s="40">
        <v>851</v>
      </c>
      <c r="D35" s="40" t="s">
        <v>707</v>
      </c>
      <c r="E35" s="40" t="s">
        <v>704</v>
      </c>
      <c r="F35" s="44" t="s">
        <v>624</v>
      </c>
      <c r="G35" s="44" t="s">
        <v>623</v>
      </c>
      <c r="H35" s="455">
        <f>32046.1+2320.7+39.6+499.2+76+65+20</f>
        <v>35066.599999999991</v>
      </c>
      <c r="I35" s="191"/>
      <c r="J35" s="191"/>
    </row>
    <row r="36" spans="1:10" s="4" customFormat="1" ht="25.5">
      <c r="A36" s="190"/>
      <c r="B36" s="41" t="s">
        <v>749</v>
      </c>
      <c r="C36" s="40">
        <v>851</v>
      </c>
      <c r="D36" s="40" t="s">
        <v>707</v>
      </c>
      <c r="E36" s="40" t="s">
        <v>704</v>
      </c>
      <c r="F36" s="44" t="s">
        <v>628</v>
      </c>
      <c r="G36" s="44" t="s">
        <v>730</v>
      </c>
      <c r="H36" s="455">
        <f>H37</f>
        <v>911.90000000000009</v>
      </c>
    </row>
    <row r="37" spans="1:10" s="4" customFormat="1" ht="13.5" customHeight="1">
      <c r="A37" s="190"/>
      <c r="B37" s="41" t="s">
        <v>622</v>
      </c>
      <c r="C37" s="40">
        <v>851</v>
      </c>
      <c r="D37" s="40" t="s">
        <v>707</v>
      </c>
      <c r="E37" s="40" t="s">
        <v>704</v>
      </c>
      <c r="F37" s="44" t="s">
        <v>628</v>
      </c>
      <c r="G37" s="44" t="s">
        <v>623</v>
      </c>
      <c r="H37" s="455">
        <f>860.2+9.1+42.6</f>
        <v>911.90000000000009</v>
      </c>
    </row>
    <row r="38" spans="1:10" s="18" customFormat="1" ht="12.75">
      <c r="A38" s="190"/>
      <c r="B38" s="46" t="s">
        <v>34</v>
      </c>
      <c r="C38" s="46">
        <v>851</v>
      </c>
      <c r="D38" s="46" t="s">
        <v>707</v>
      </c>
      <c r="E38" s="47" t="s">
        <v>559</v>
      </c>
      <c r="F38" s="47"/>
      <c r="G38" s="47"/>
      <c r="H38" s="454">
        <f>H39</f>
        <v>66</v>
      </c>
    </row>
    <row r="39" spans="1:10" s="4" customFormat="1" ht="38.25">
      <c r="A39" s="190"/>
      <c r="B39" s="41" t="s">
        <v>58</v>
      </c>
      <c r="C39" s="40">
        <v>851</v>
      </c>
      <c r="D39" s="40" t="s">
        <v>707</v>
      </c>
      <c r="E39" s="40" t="s">
        <v>559</v>
      </c>
      <c r="F39" s="44" t="s">
        <v>95</v>
      </c>
      <c r="G39" s="44" t="s">
        <v>730</v>
      </c>
      <c r="H39" s="455">
        <f>H40</f>
        <v>66</v>
      </c>
    </row>
    <row r="40" spans="1:10" s="4" customFormat="1" ht="12.75">
      <c r="A40" s="190"/>
      <c r="B40" s="41" t="s">
        <v>622</v>
      </c>
      <c r="C40" s="40">
        <v>851</v>
      </c>
      <c r="D40" s="40" t="s">
        <v>707</v>
      </c>
      <c r="E40" s="40" t="s">
        <v>559</v>
      </c>
      <c r="F40" s="44" t="s">
        <v>95</v>
      </c>
      <c r="G40" s="44" t="s">
        <v>623</v>
      </c>
      <c r="H40" s="455">
        <f>H41</f>
        <v>66</v>
      </c>
    </row>
    <row r="41" spans="1:10" s="4" customFormat="1" ht="26.25" customHeight="1">
      <c r="A41" s="190"/>
      <c r="B41" s="42" t="s">
        <v>733</v>
      </c>
      <c r="C41" s="42">
        <v>851</v>
      </c>
      <c r="D41" s="42" t="s">
        <v>707</v>
      </c>
      <c r="E41" s="42" t="s">
        <v>559</v>
      </c>
      <c r="F41" s="49" t="s">
        <v>95</v>
      </c>
      <c r="G41" s="49" t="s">
        <v>623</v>
      </c>
      <c r="H41" s="456">
        <f>5.8+60.2</f>
        <v>66</v>
      </c>
    </row>
    <row r="42" spans="1:10" s="189" customFormat="1" ht="38.25">
      <c r="A42" s="29"/>
      <c r="B42" s="50" t="s">
        <v>693</v>
      </c>
      <c r="C42" s="46">
        <v>851</v>
      </c>
      <c r="D42" s="51" t="s">
        <v>707</v>
      </c>
      <c r="E42" s="51" t="s">
        <v>703</v>
      </c>
      <c r="F42" s="51"/>
      <c r="G42" s="51"/>
      <c r="H42" s="453">
        <f>H43</f>
        <v>1192.6999999999998</v>
      </c>
    </row>
    <row r="43" spans="1:10" s="144" customFormat="1" ht="37.5" customHeight="1">
      <c r="A43" s="29"/>
      <c r="B43" s="163" t="s">
        <v>619</v>
      </c>
      <c r="C43" s="40">
        <v>851</v>
      </c>
      <c r="D43" s="5" t="s">
        <v>707</v>
      </c>
      <c r="E43" s="5" t="s">
        <v>703</v>
      </c>
      <c r="F43" s="44" t="s">
        <v>618</v>
      </c>
      <c r="G43" s="44" t="s">
        <v>730</v>
      </c>
      <c r="H43" s="457">
        <f>H44</f>
        <v>1192.6999999999998</v>
      </c>
    </row>
    <row r="44" spans="1:10" s="144" customFormat="1" ht="12.75">
      <c r="A44" s="29"/>
      <c r="B44" s="41" t="s">
        <v>744</v>
      </c>
      <c r="C44" s="40">
        <v>851</v>
      </c>
      <c r="D44" s="5" t="s">
        <v>707</v>
      </c>
      <c r="E44" s="5" t="s">
        <v>703</v>
      </c>
      <c r="F44" s="44" t="s">
        <v>624</v>
      </c>
      <c r="G44" s="44" t="s">
        <v>730</v>
      </c>
      <c r="H44" s="457">
        <f>H45</f>
        <v>1192.6999999999998</v>
      </c>
    </row>
    <row r="45" spans="1:10" s="144" customFormat="1" ht="13.5" customHeight="1">
      <c r="A45" s="29"/>
      <c r="B45" s="41" t="s">
        <v>622</v>
      </c>
      <c r="C45" s="40">
        <v>851</v>
      </c>
      <c r="D45" s="5" t="s">
        <v>707</v>
      </c>
      <c r="E45" s="5" t="s">
        <v>703</v>
      </c>
      <c r="F45" s="44" t="s">
        <v>624</v>
      </c>
      <c r="G45" s="44" t="s">
        <v>623</v>
      </c>
      <c r="H45" s="457">
        <f>1137.6+55.1</f>
        <v>1192.6999999999998</v>
      </c>
    </row>
    <row r="46" spans="1:10" s="189" customFormat="1" ht="12.75">
      <c r="A46" s="29"/>
      <c r="B46" s="46" t="s">
        <v>36</v>
      </c>
      <c r="C46" s="46">
        <v>851</v>
      </c>
      <c r="D46" s="46" t="s">
        <v>707</v>
      </c>
      <c r="E46" s="46" t="s">
        <v>556</v>
      </c>
      <c r="F46" s="46" t="s">
        <v>729</v>
      </c>
      <c r="G46" s="47" t="s">
        <v>730</v>
      </c>
      <c r="H46" s="453">
        <f>H47</f>
        <v>2636.1</v>
      </c>
    </row>
    <row r="47" spans="1:10" s="189" customFormat="1" ht="12.75">
      <c r="A47" s="29"/>
      <c r="B47" s="41" t="s">
        <v>36</v>
      </c>
      <c r="C47" s="40">
        <v>851</v>
      </c>
      <c r="D47" s="40" t="s">
        <v>707</v>
      </c>
      <c r="E47" s="40" t="s">
        <v>556</v>
      </c>
      <c r="F47" s="40" t="s">
        <v>753</v>
      </c>
      <c r="G47" s="44" t="s">
        <v>730</v>
      </c>
      <c r="H47" s="457">
        <f>H48</f>
        <v>2636.1</v>
      </c>
    </row>
    <row r="48" spans="1:10" s="189" customFormat="1" ht="12.75">
      <c r="A48" s="29"/>
      <c r="B48" s="41" t="s">
        <v>629</v>
      </c>
      <c r="C48" s="40">
        <v>851</v>
      </c>
      <c r="D48" s="40" t="s">
        <v>707</v>
      </c>
      <c r="E48" s="40" t="s">
        <v>556</v>
      </c>
      <c r="F48" s="40" t="s">
        <v>696</v>
      </c>
      <c r="G48" s="44" t="s">
        <v>730</v>
      </c>
      <c r="H48" s="457">
        <f>H49</f>
        <v>2636.1</v>
      </c>
    </row>
    <row r="49" spans="1:12" s="189" customFormat="1" ht="12.75">
      <c r="A49" s="29"/>
      <c r="B49" s="41" t="s">
        <v>746</v>
      </c>
      <c r="C49" s="40">
        <v>851</v>
      </c>
      <c r="D49" s="40" t="s">
        <v>707</v>
      </c>
      <c r="E49" s="40" t="s">
        <v>556</v>
      </c>
      <c r="F49" s="40" t="s">
        <v>696</v>
      </c>
      <c r="G49" s="44" t="s">
        <v>694</v>
      </c>
      <c r="H49" s="457">
        <f>1500-408.9+1545</f>
        <v>2636.1</v>
      </c>
      <c r="L49" s="192"/>
    </row>
    <row r="50" spans="1:12" s="18" customFormat="1" ht="12.75">
      <c r="A50" s="190"/>
      <c r="B50" s="46" t="s">
        <v>37</v>
      </c>
      <c r="C50" s="46">
        <v>851</v>
      </c>
      <c r="D50" s="46" t="s">
        <v>707</v>
      </c>
      <c r="E50" s="46" t="s">
        <v>7</v>
      </c>
      <c r="F50" s="47" t="s">
        <v>729</v>
      </c>
      <c r="G50" s="47" t="s">
        <v>730</v>
      </c>
      <c r="H50" s="454">
        <f>H51+H54+H60+H63+H66</f>
        <v>8144.6</v>
      </c>
    </row>
    <row r="51" spans="1:12" s="4" customFormat="1" ht="12.75" customHeight="1">
      <c r="A51" s="190"/>
      <c r="B51" s="41" t="s">
        <v>713</v>
      </c>
      <c r="C51" s="40">
        <v>851</v>
      </c>
      <c r="D51" s="40" t="s">
        <v>707</v>
      </c>
      <c r="E51" s="40" t="s">
        <v>7</v>
      </c>
      <c r="F51" s="44" t="s">
        <v>692</v>
      </c>
      <c r="G51" s="44" t="s">
        <v>730</v>
      </c>
      <c r="H51" s="455">
        <f>H53</f>
        <v>2167</v>
      </c>
    </row>
    <row r="52" spans="1:12" s="4" customFormat="1" ht="12.75">
      <c r="A52" s="190"/>
      <c r="B52" s="41" t="s">
        <v>490</v>
      </c>
      <c r="C52" s="40">
        <v>851</v>
      </c>
      <c r="D52" s="40" t="s">
        <v>707</v>
      </c>
      <c r="E52" s="40" t="s">
        <v>7</v>
      </c>
      <c r="F52" s="44" t="s">
        <v>692</v>
      </c>
      <c r="G52" s="44" t="s">
        <v>623</v>
      </c>
      <c r="H52" s="455">
        <f>H53</f>
        <v>2167</v>
      </c>
    </row>
    <row r="53" spans="1:12" s="4" customFormat="1" ht="12.75" customHeight="1">
      <c r="A53" s="190"/>
      <c r="B53" s="42" t="s">
        <v>9</v>
      </c>
      <c r="C53" s="42">
        <v>851</v>
      </c>
      <c r="D53" s="42" t="s">
        <v>707</v>
      </c>
      <c r="E53" s="42" t="s">
        <v>7</v>
      </c>
      <c r="F53" s="49" t="s">
        <v>692</v>
      </c>
      <c r="G53" s="49" t="s">
        <v>623</v>
      </c>
      <c r="H53" s="456">
        <f>2088.4+78.6</f>
        <v>2167</v>
      </c>
    </row>
    <row r="54" spans="1:12" s="4" customFormat="1" ht="36.75" customHeight="1">
      <c r="A54" s="190"/>
      <c r="B54" s="163" t="s">
        <v>619</v>
      </c>
      <c r="C54" s="40">
        <v>851</v>
      </c>
      <c r="D54" s="40" t="s">
        <v>707</v>
      </c>
      <c r="E54" s="40">
        <v>14</v>
      </c>
      <c r="F54" s="44" t="s">
        <v>618</v>
      </c>
      <c r="G54" s="44" t="s">
        <v>730</v>
      </c>
      <c r="H54" s="455">
        <f>H55</f>
        <v>2521.4</v>
      </c>
    </row>
    <row r="55" spans="1:12" s="4" customFormat="1" ht="12.75">
      <c r="A55" s="190"/>
      <c r="B55" s="41" t="s">
        <v>744</v>
      </c>
      <c r="C55" s="40">
        <v>851</v>
      </c>
      <c r="D55" s="40" t="s">
        <v>707</v>
      </c>
      <c r="E55" s="40">
        <v>14</v>
      </c>
      <c r="F55" s="44" t="s">
        <v>624</v>
      </c>
      <c r="G55" s="44" t="s">
        <v>730</v>
      </c>
      <c r="H55" s="455">
        <f>H56</f>
        <v>2521.4</v>
      </c>
    </row>
    <row r="56" spans="1:12" s="4" customFormat="1" ht="12.75">
      <c r="A56" s="190"/>
      <c r="B56" s="41" t="s">
        <v>622</v>
      </c>
      <c r="C56" s="40">
        <v>851</v>
      </c>
      <c r="D56" s="40" t="s">
        <v>707</v>
      </c>
      <c r="E56" s="40">
        <v>14</v>
      </c>
      <c r="F56" s="44" t="s">
        <v>624</v>
      </c>
      <c r="G56" s="44" t="s">
        <v>623</v>
      </c>
      <c r="H56" s="455">
        <f>SUM(H57:H59)</f>
        <v>2521.4</v>
      </c>
    </row>
    <row r="57" spans="1:12" s="4" customFormat="1" ht="63.75" customHeight="1">
      <c r="A57" s="190"/>
      <c r="B57" s="43" t="s">
        <v>782</v>
      </c>
      <c r="C57" s="42">
        <v>851</v>
      </c>
      <c r="D57" s="42" t="s">
        <v>707</v>
      </c>
      <c r="E57" s="42" t="s">
        <v>7</v>
      </c>
      <c r="F57" s="49" t="s">
        <v>624</v>
      </c>
      <c r="G57" s="49" t="s">
        <v>623</v>
      </c>
      <c r="H57" s="456">
        <f>233.8+26.1</f>
        <v>259.90000000000003</v>
      </c>
    </row>
    <row r="58" spans="1:12" s="4" customFormat="1" ht="51">
      <c r="A58" s="190"/>
      <c r="B58" s="43" t="s">
        <v>0</v>
      </c>
      <c r="C58" s="42">
        <v>851</v>
      </c>
      <c r="D58" s="42" t="s">
        <v>707</v>
      </c>
      <c r="E58" s="42" t="s">
        <v>7</v>
      </c>
      <c r="F58" s="49" t="s">
        <v>624</v>
      </c>
      <c r="G58" s="49" t="s">
        <v>623</v>
      </c>
      <c r="H58" s="456">
        <f>714.5+64.2</f>
        <v>778.7</v>
      </c>
    </row>
    <row r="59" spans="1:12" s="4" customFormat="1" ht="89.25">
      <c r="A59" s="190"/>
      <c r="B59" s="71" t="s">
        <v>76</v>
      </c>
      <c r="C59" s="42">
        <v>851</v>
      </c>
      <c r="D59" s="42" t="s">
        <v>707</v>
      </c>
      <c r="E59" s="42" t="s">
        <v>7</v>
      </c>
      <c r="F59" s="49" t="s">
        <v>624</v>
      </c>
      <c r="G59" s="49" t="s">
        <v>623</v>
      </c>
      <c r="H59" s="456">
        <f>1357.6+125.2</f>
        <v>1482.8</v>
      </c>
    </row>
    <row r="60" spans="1:12" s="4" customFormat="1" ht="38.25">
      <c r="A60" s="190"/>
      <c r="B60" s="20" t="s">
        <v>712</v>
      </c>
      <c r="C60" s="40">
        <v>851</v>
      </c>
      <c r="D60" s="40" t="s">
        <v>707</v>
      </c>
      <c r="E60" s="40" t="s">
        <v>7</v>
      </c>
      <c r="F60" s="44" t="s">
        <v>754</v>
      </c>
      <c r="G60" s="44"/>
      <c r="H60" s="455">
        <f>H61</f>
        <v>1380</v>
      </c>
    </row>
    <row r="61" spans="1:12" s="4" customFormat="1" ht="38.25">
      <c r="A61" s="190"/>
      <c r="B61" s="11" t="s">
        <v>755</v>
      </c>
      <c r="C61" s="40">
        <v>851</v>
      </c>
      <c r="D61" s="40" t="s">
        <v>707</v>
      </c>
      <c r="E61" s="40" t="s">
        <v>7</v>
      </c>
      <c r="F61" s="44" t="s">
        <v>697</v>
      </c>
      <c r="G61" s="44"/>
      <c r="H61" s="455">
        <f>H62</f>
        <v>1380</v>
      </c>
    </row>
    <row r="62" spans="1:12" s="4" customFormat="1" ht="12.75">
      <c r="A62" s="190"/>
      <c r="B62" s="41" t="s">
        <v>622</v>
      </c>
      <c r="C62" s="40">
        <v>851</v>
      </c>
      <c r="D62" s="40" t="s">
        <v>707</v>
      </c>
      <c r="E62" s="40" t="s">
        <v>7</v>
      </c>
      <c r="F62" s="44" t="s">
        <v>697</v>
      </c>
      <c r="G62" s="44" t="s">
        <v>623</v>
      </c>
      <c r="H62" s="455">
        <f>300+1080</f>
        <v>1380</v>
      </c>
      <c r="L62" s="193"/>
    </row>
    <row r="63" spans="1:12" s="4" customFormat="1" ht="25.5">
      <c r="A63" s="190"/>
      <c r="B63" s="41" t="s">
        <v>91</v>
      </c>
      <c r="C63" s="40">
        <v>851</v>
      </c>
      <c r="D63" s="40" t="s">
        <v>707</v>
      </c>
      <c r="E63" s="40" t="s">
        <v>7</v>
      </c>
      <c r="F63" s="44" t="s">
        <v>92</v>
      </c>
      <c r="G63" s="44"/>
      <c r="H63" s="455">
        <f>H64</f>
        <v>1588.1</v>
      </c>
    </row>
    <row r="64" spans="1:12" s="4" customFormat="1" ht="12.75">
      <c r="A64" s="190"/>
      <c r="B64" s="41" t="s">
        <v>93</v>
      </c>
      <c r="C64" s="40">
        <v>851</v>
      </c>
      <c r="D64" s="40" t="s">
        <v>707</v>
      </c>
      <c r="E64" s="40" t="s">
        <v>7</v>
      </c>
      <c r="F64" s="44" t="s">
        <v>94</v>
      </c>
      <c r="G64" s="44"/>
      <c r="H64" s="455">
        <f>H65</f>
        <v>1588.1</v>
      </c>
    </row>
    <row r="65" spans="1:8" s="4" customFormat="1" ht="12.75">
      <c r="A65" s="190"/>
      <c r="B65" s="41" t="s">
        <v>622</v>
      </c>
      <c r="C65" s="40">
        <v>851</v>
      </c>
      <c r="D65" s="40" t="s">
        <v>707</v>
      </c>
      <c r="E65" s="40" t="s">
        <v>7</v>
      </c>
      <c r="F65" s="44" t="s">
        <v>94</v>
      </c>
      <c r="G65" s="44" t="s">
        <v>623</v>
      </c>
      <c r="H65" s="455">
        <f>600+288.1+700</f>
        <v>1588.1</v>
      </c>
    </row>
    <row r="66" spans="1:8" s="164" customFormat="1" ht="12.75">
      <c r="A66" s="29"/>
      <c r="B66" s="3" t="s">
        <v>568</v>
      </c>
      <c r="C66" s="40">
        <v>851</v>
      </c>
      <c r="D66" s="40" t="s">
        <v>707</v>
      </c>
      <c r="E66" s="40" t="s">
        <v>7</v>
      </c>
      <c r="F66" s="21" t="s">
        <v>721</v>
      </c>
      <c r="G66" s="44"/>
      <c r="H66" s="457">
        <f>H67</f>
        <v>488.1</v>
      </c>
    </row>
    <row r="67" spans="1:8" s="194" customFormat="1" ht="41.25" customHeight="1">
      <c r="A67" s="196"/>
      <c r="B67" s="317" t="s">
        <v>633</v>
      </c>
      <c r="C67" s="42">
        <v>851</v>
      </c>
      <c r="D67" s="35" t="s">
        <v>707</v>
      </c>
      <c r="E67" s="35" t="s">
        <v>7</v>
      </c>
      <c r="F67" s="27" t="s">
        <v>634</v>
      </c>
      <c r="G67" s="49" t="s">
        <v>623</v>
      </c>
      <c r="H67" s="458">
        <v>488.1</v>
      </c>
    </row>
    <row r="68" spans="1:8" s="189" customFormat="1" ht="12.75">
      <c r="A68" s="29"/>
      <c r="B68" s="41" t="s">
        <v>622</v>
      </c>
      <c r="C68" s="40">
        <v>851</v>
      </c>
      <c r="D68" s="5" t="s">
        <v>707</v>
      </c>
      <c r="E68" s="5" t="s">
        <v>7</v>
      </c>
      <c r="F68" s="21" t="s">
        <v>634</v>
      </c>
      <c r="G68" s="44" t="s">
        <v>623</v>
      </c>
      <c r="H68" s="457">
        <v>488.1</v>
      </c>
    </row>
    <row r="69" spans="1:8" s="189" customFormat="1" ht="12.75">
      <c r="A69" s="29"/>
      <c r="B69" s="52" t="s">
        <v>8</v>
      </c>
      <c r="C69" s="46">
        <v>851</v>
      </c>
      <c r="D69" s="33" t="s">
        <v>560</v>
      </c>
      <c r="E69" s="33"/>
      <c r="F69" s="33"/>
      <c r="G69" s="33"/>
      <c r="H69" s="453">
        <f>H70</f>
        <v>50</v>
      </c>
    </row>
    <row r="70" spans="1:8" s="189" customFormat="1" ht="12.75">
      <c r="A70" s="29"/>
      <c r="B70" s="52" t="s">
        <v>38</v>
      </c>
      <c r="C70" s="46">
        <v>851</v>
      </c>
      <c r="D70" s="33" t="s">
        <v>560</v>
      </c>
      <c r="E70" s="33" t="s">
        <v>704</v>
      </c>
      <c r="F70" s="33"/>
      <c r="G70" s="33"/>
      <c r="H70" s="453">
        <f>H71</f>
        <v>50</v>
      </c>
    </row>
    <row r="71" spans="1:8" s="164" customFormat="1" ht="25.5">
      <c r="A71" s="29"/>
      <c r="B71" s="22" t="s">
        <v>757</v>
      </c>
      <c r="C71" s="40">
        <v>851</v>
      </c>
      <c r="D71" s="5" t="s">
        <v>560</v>
      </c>
      <c r="E71" s="5" t="s">
        <v>704</v>
      </c>
      <c r="F71" s="5" t="s">
        <v>758</v>
      </c>
      <c r="G71" s="5"/>
      <c r="H71" s="457">
        <f>H72</f>
        <v>50</v>
      </c>
    </row>
    <row r="72" spans="1:8" s="164" customFormat="1" ht="25.5">
      <c r="A72" s="29"/>
      <c r="B72" s="22" t="s">
        <v>759</v>
      </c>
      <c r="C72" s="40">
        <v>851</v>
      </c>
      <c r="D72" s="5" t="s">
        <v>560</v>
      </c>
      <c r="E72" s="5" t="s">
        <v>704</v>
      </c>
      <c r="F72" s="5" t="s">
        <v>698</v>
      </c>
      <c r="G72" s="5"/>
      <c r="H72" s="457">
        <f>H73</f>
        <v>50</v>
      </c>
    </row>
    <row r="73" spans="1:8" s="164" customFormat="1" ht="12.75">
      <c r="A73" s="29"/>
      <c r="B73" s="41" t="s">
        <v>622</v>
      </c>
      <c r="C73" s="40">
        <v>851</v>
      </c>
      <c r="D73" s="5" t="s">
        <v>560</v>
      </c>
      <c r="E73" s="5" t="s">
        <v>704</v>
      </c>
      <c r="F73" s="5" t="s">
        <v>698</v>
      </c>
      <c r="G73" s="44" t="s">
        <v>623</v>
      </c>
      <c r="H73" s="457">
        <v>50</v>
      </c>
    </row>
    <row r="74" spans="1:8" s="189" customFormat="1" ht="25.5">
      <c r="A74" s="29"/>
      <c r="B74" s="46" t="s">
        <v>779</v>
      </c>
      <c r="C74" s="46">
        <v>851</v>
      </c>
      <c r="D74" s="33" t="s">
        <v>722</v>
      </c>
      <c r="E74" s="33"/>
      <c r="F74" s="53"/>
      <c r="G74" s="47"/>
      <c r="H74" s="453">
        <f>H75+H79</f>
        <v>1905.3000000000002</v>
      </c>
    </row>
    <row r="75" spans="1:8" s="189" customFormat="1" ht="12.75">
      <c r="A75" s="29"/>
      <c r="B75" s="46" t="s">
        <v>39</v>
      </c>
      <c r="C75" s="46">
        <v>851</v>
      </c>
      <c r="D75" s="33" t="s">
        <v>722</v>
      </c>
      <c r="E75" s="33" t="s">
        <v>560</v>
      </c>
      <c r="F75" s="53"/>
      <c r="G75" s="47"/>
      <c r="H75" s="453">
        <f>H76</f>
        <v>80</v>
      </c>
    </row>
    <row r="76" spans="1:8" s="164" customFormat="1" ht="12.75">
      <c r="A76" s="29"/>
      <c r="B76" s="3" t="s">
        <v>568</v>
      </c>
      <c r="C76" s="40">
        <v>851</v>
      </c>
      <c r="D76" s="5" t="s">
        <v>722</v>
      </c>
      <c r="E76" s="5" t="s">
        <v>560</v>
      </c>
      <c r="F76" s="21" t="s">
        <v>721</v>
      </c>
      <c r="G76" s="44"/>
      <c r="H76" s="457">
        <f>H77</f>
        <v>80</v>
      </c>
    </row>
    <row r="77" spans="1:8" s="194" customFormat="1" ht="39">
      <c r="A77" s="196"/>
      <c r="B77" s="42" t="s">
        <v>774</v>
      </c>
      <c r="C77" s="42">
        <v>851</v>
      </c>
      <c r="D77" s="35" t="s">
        <v>722</v>
      </c>
      <c r="E77" s="35" t="s">
        <v>560</v>
      </c>
      <c r="F77" s="27" t="s">
        <v>569</v>
      </c>
      <c r="G77" s="49" t="s">
        <v>623</v>
      </c>
      <c r="H77" s="458">
        <f>H78</f>
        <v>80</v>
      </c>
    </row>
    <row r="78" spans="1:8" s="189" customFormat="1" ht="12.75">
      <c r="A78" s="29"/>
      <c r="B78" s="41" t="s">
        <v>622</v>
      </c>
      <c r="C78" s="40">
        <v>851</v>
      </c>
      <c r="D78" s="5" t="s">
        <v>722</v>
      </c>
      <c r="E78" s="5" t="s">
        <v>560</v>
      </c>
      <c r="F78" s="21" t="s">
        <v>569</v>
      </c>
      <c r="G78" s="44" t="s">
        <v>623</v>
      </c>
      <c r="H78" s="457">
        <v>80</v>
      </c>
    </row>
    <row r="79" spans="1:8" s="189" customFormat="1" ht="38.25">
      <c r="A79" s="29"/>
      <c r="B79" s="50" t="s">
        <v>699</v>
      </c>
      <c r="C79" s="46">
        <v>851</v>
      </c>
      <c r="D79" s="33" t="s">
        <v>722</v>
      </c>
      <c r="E79" s="33" t="s">
        <v>710</v>
      </c>
      <c r="F79" s="54"/>
      <c r="G79" s="54"/>
      <c r="H79" s="453">
        <f>H80+H83+H86</f>
        <v>1825.3000000000002</v>
      </c>
    </row>
    <row r="80" spans="1:8" s="164" customFormat="1" ht="12.75">
      <c r="A80" s="29"/>
      <c r="B80" s="3" t="s">
        <v>36</v>
      </c>
      <c r="C80" s="40">
        <v>851</v>
      </c>
      <c r="D80" s="5" t="s">
        <v>722</v>
      </c>
      <c r="E80" s="5" t="s">
        <v>710</v>
      </c>
      <c r="F80" s="40" t="s">
        <v>753</v>
      </c>
      <c r="G80" s="44" t="s">
        <v>730</v>
      </c>
      <c r="H80" s="457">
        <f>H81</f>
        <v>408.9</v>
      </c>
    </row>
    <row r="81" spans="1:10" s="164" customFormat="1" ht="12.75">
      <c r="A81" s="29"/>
      <c r="B81" s="41" t="s">
        <v>629</v>
      </c>
      <c r="C81" s="40">
        <v>851</v>
      </c>
      <c r="D81" s="5" t="s">
        <v>722</v>
      </c>
      <c r="E81" s="5" t="s">
        <v>710</v>
      </c>
      <c r="F81" s="40" t="s">
        <v>696</v>
      </c>
      <c r="G81" s="44" t="s">
        <v>730</v>
      </c>
      <c r="H81" s="457">
        <f>H82</f>
        <v>408.9</v>
      </c>
    </row>
    <row r="82" spans="1:10" s="164" customFormat="1" ht="12.75">
      <c r="A82" s="29"/>
      <c r="B82" s="41" t="s">
        <v>622</v>
      </c>
      <c r="C82" s="40">
        <v>851</v>
      </c>
      <c r="D82" s="5" t="s">
        <v>722</v>
      </c>
      <c r="E82" s="5" t="s">
        <v>710</v>
      </c>
      <c r="F82" s="40" t="s">
        <v>696</v>
      </c>
      <c r="G82" s="44" t="s">
        <v>623</v>
      </c>
      <c r="H82" s="457">
        <v>408.9</v>
      </c>
    </row>
    <row r="83" spans="1:10" s="164" customFormat="1" ht="12.75">
      <c r="A83" s="29"/>
      <c r="B83" s="41" t="s">
        <v>770</v>
      </c>
      <c r="C83" s="40">
        <v>851</v>
      </c>
      <c r="D83" s="5" t="s">
        <v>722</v>
      </c>
      <c r="E83" s="5" t="s">
        <v>710</v>
      </c>
      <c r="F83" s="40" t="s">
        <v>769</v>
      </c>
      <c r="G83" s="44"/>
      <c r="H83" s="457">
        <f>H84</f>
        <v>50</v>
      </c>
    </row>
    <row r="84" spans="1:10" s="164" customFormat="1" ht="25.5">
      <c r="A84" s="29"/>
      <c r="B84" s="41" t="s">
        <v>771</v>
      </c>
      <c r="C84" s="40">
        <v>851</v>
      </c>
      <c r="D84" s="5" t="s">
        <v>722</v>
      </c>
      <c r="E84" s="5" t="s">
        <v>710</v>
      </c>
      <c r="F84" s="40" t="s">
        <v>85</v>
      </c>
      <c r="G84" s="44"/>
      <c r="H84" s="457">
        <f>H85</f>
        <v>50</v>
      </c>
    </row>
    <row r="85" spans="1:10" s="164" customFormat="1" ht="12.75">
      <c r="A85" s="29"/>
      <c r="B85" s="41" t="s">
        <v>622</v>
      </c>
      <c r="C85" s="40">
        <v>851</v>
      </c>
      <c r="D85" s="5" t="s">
        <v>722</v>
      </c>
      <c r="E85" s="5" t="s">
        <v>710</v>
      </c>
      <c r="F85" s="40" t="s">
        <v>85</v>
      </c>
      <c r="G85" s="44" t="s">
        <v>623</v>
      </c>
      <c r="H85" s="457">
        <v>50</v>
      </c>
    </row>
    <row r="86" spans="1:10" s="164" customFormat="1" ht="12.75">
      <c r="A86" s="29"/>
      <c r="B86" s="41" t="s">
        <v>87</v>
      </c>
      <c r="C86" s="40">
        <v>851</v>
      </c>
      <c r="D86" s="5" t="s">
        <v>722</v>
      </c>
      <c r="E86" s="5" t="s">
        <v>710</v>
      </c>
      <c r="F86" s="40" t="s">
        <v>88</v>
      </c>
      <c r="G86" s="44"/>
      <c r="H86" s="457">
        <f>H87</f>
        <v>1366.4</v>
      </c>
    </row>
    <row r="87" spans="1:10" s="164" customFormat="1" ht="15" customHeight="1">
      <c r="A87" s="29"/>
      <c r="B87" s="41" t="s">
        <v>622</v>
      </c>
      <c r="C87" s="40">
        <v>851</v>
      </c>
      <c r="D87" s="5" t="s">
        <v>722</v>
      </c>
      <c r="E87" s="5" t="s">
        <v>710</v>
      </c>
      <c r="F87" s="40" t="s">
        <v>734</v>
      </c>
      <c r="G87" s="44" t="s">
        <v>623</v>
      </c>
      <c r="H87" s="457">
        <v>1366.4</v>
      </c>
    </row>
    <row r="88" spans="1:10" s="189" customFormat="1" ht="12.75">
      <c r="A88" s="29"/>
      <c r="B88" s="52" t="s">
        <v>777</v>
      </c>
      <c r="C88" s="46">
        <v>851</v>
      </c>
      <c r="D88" s="33" t="s">
        <v>704</v>
      </c>
      <c r="E88" s="33"/>
      <c r="F88" s="54"/>
      <c r="G88" s="54"/>
      <c r="H88" s="453">
        <f>H89+H93</f>
        <v>27669.199999999997</v>
      </c>
    </row>
    <row r="89" spans="1:10" s="189" customFormat="1" ht="12.75">
      <c r="A89" s="29"/>
      <c r="B89" s="55" t="s">
        <v>581</v>
      </c>
      <c r="C89" s="46">
        <v>851</v>
      </c>
      <c r="D89" s="51" t="s">
        <v>704</v>
      </c>
      <c r="E89" s="51" t="s">
        <v>560</v>
      </c>
      <c r="F89" s="26"/>
      <c r="G89" s="26"/>
      <c r="H89" s="453">
        <f>H90</f>
        <v>22435.3</v>
      </c>
    </row>
    <row r="90" spans="1:10" s="189" customFormat="1" ht="12.75">
      <c r="A90" s="29"/>
      <c r="B90" s="41" t="s">
        <v>719</v>
      </c>
      <c r="C90" s="40">
        <v>851</v>
      </c>
      <c r="D90" s="10" t="s">
        <v>704</v>
      </c>
      <c r="E90" s="10" t="s">
        <v>560</v>
      </c>
      <c r="F90" s="40" t="s">
        <v>718</v>
      </c>
      <c r="G90" s="44" t="s">
        <v>730</v>
      </c>
      <c r="H90" s="457">
        <f>H91</f>
        <v>22435.3</v>
      </c>
    </row>
    <row r="91" spans="1:10" s="189" customFormat="1" ht="25.5">
      <c r="A91" s="29"/>
      <c r="B91" s="41" t="s">
        <v>583</v>
      </c>
      <c r="C91" s="40">
        <v>851</v>
      </c>
      <c r="D91" s="10" t="s">
        <v>704</v>
      </c>
      <c r="E91" s="10" t="s">
        <v>560</v>
      </c>
      <c r="F91" s="40" t="s">
        <v>584</v>
      </c>
      <c r="G91" s="44" t="s">
        <v>730</v>
      </c>
      <c r="H91" s="457">
        <f>H92</f>
        <v>22435.3</v>
      </c>
    </row>
    <row r="92" spans="1:10" s="189" customFormat="1" ht="12.75">
      <c r="A92" s="29"/>
      <c r="B92" s="76" t="s">
        <v>622</v>
      </c>
      <c r="C92" s="40">
        <v>851</v>
      </c>
      <c r="D92" s="10" t="s">
        <v>704</v>
      </c>
      <c r="E92" s="10" t="s">
        <v>560</v>
      </c>
      <c r="F92" s="40" t="s">
        <v>584</v>
      </c>
      <c r="G92" s="44" t="s">
        <v>623</v>
      </c>
      <c r="H92" s="457">
        <f>16200+6235.3</f>
        <v>22435.3</v>
      </c>
      <c r="I92" s="192"/>
      <c r="J92" s="192"/>
    </row>
    <row r="93" spans="1:10" s="189" customFormat="1" ht="12.75">
      <c r="A93" s="29"/>
      <c r="B93" s="56" t="s">
        <v>40</v>
      </c>
      <c r="C93" s="46">
        <v>851</v>
      </c>
      <c r="D93" s="51" t="s">
        <v>704</v>
      </c>
      <c r="E93" s="51" t="s">
        <v>556</v>
      </c>
      <c r="F93" s="26"/>
      <c r="G93" s="26"/>
      <c r="H93" s="453">
        <f>H94+H98+H96</f>
        <v>5233.8999999999996</v>
      </c>
    </row>
    <row r="94" spans="1:10" s="189" customFormat="1" ht="25.5">
      <c r="A94" s="29"/>
      <c r="B94" s="73" t="s">
        <v>637</v>
      </c>
      <c r="C94" s="40">
        <v>851</v>
      </c>
      <c r="D94" s="10" t="s">
        <v>704</v>
      </c>
      <c r="E94" s="10" t="s">
        <v>556</v>
      </c>
      <c r="F94" s="15" t="s">
        <v>705</v>
      </c>
      <c r="G94" s="15"/>
      <c r="H94" s="457">
        <f>H95</f>
        <v>800</v>
      </c>
    </row>
    <row r="95" spans="1:10" s="189" customFormat="1" ht="12.75">
      <c r="A95" s="29"/>
      <c r="B95" s="41" t="s">
        <v>622</v>
      </c>
      <c r="C95" s="40">
        <v>851</v>
      </c>
      <c r="D95" s="10" t="s">
        <v>704</v>
      </c>
      <c r="E95" s="10" t="s">
        <v>556</v>
      </c>
      <c r="F95" s="15" t="s">
        <v>705</v>
      </c>
      <c r="G95" s="15" t="s">
        <v>623</v>
      </c>
      <c r="H95" s="457">
        <v>800</v>
      </c>
    </row>
    <row r="96" spans="1:10" s="164" customFormat="1" ht="12.75">
      <c r="A96" s="29"/>
      <c r="B96" s="195" t="s">
        <v>635</v>
      </c>
      <c r="C96" s="40">
        <v>851</v>
      </c>
      <c r="D96" s="10" t="s">
        <v>704</v>
      </c>
      <c r="E96" s="10" t="s">
        <v>556</v>
      </c>
      <c r="F96" s="15" t="s">
        <v>636</v>
      </c>
      <c r="G96" s="15"/>
      <c r="H96" s="457">
        <f>H97</f>
        <v>120</v>
      </c>
    </row>
    <row r="97" spans="1:10" s="164" customFormat="1" ht="12.75">
      <c r="A97" s="29" t="s">
        <v>491</v>
      </c>
      <c r="B97" s="73" t="s">
        <v>622</v>
      </c>
      <c r="C97" s="40">
        <v>851</v>
      </c>
      <c r="D97" s="10" t="s">
        <v>704</v>
      </c>
      <c r="E97" s="10" t="s">
        <v>556</v>
      </c>
      <c r="F97" s="15" t="s">
        <v>636</v>
      </c>
      <c r="G97" s="15" t="s">
        <v>623</v>
      </c>
      <c r="H97" s="457">
        <v>120</v>
      </c>
    </row>
    <row r="98" spans="1:10" s="189" customFormat="1" ht="12.75">
      <c r="A98" s="29"/>
      <c r="B98" s="3" t="s">
        <v>568</v>
      </c>
      <c r="C98" s="40">
        <v>851</v>
      </c>
      <c r="D98" s="10" t="s">
        <v>704</v>
      </c>
      <c r="E98" s="10" t="s">
        <v>556</v>
      </c>
      <c r="F98" s="21" t="s">
        <v>721</v>
      </c>
      <c r="G98" s="15"/>
      <c r="H98" s="457">
        <f>H99</f>
        <v>4313.8999999999996</v>
      </c>
    </row>
    <row r="99" spans="1:10" s="198" customFormat="1" ht="79.5" customHeight="1">
      <c r="A99" s="196"/>
      <c r="B99" s="57" t="s">
        <v>781</v>
      </c>
      <c r="C99" s="42">
        <v>851</v>
      </c>
      <c r="D99" s="197" t="s">
        <v>704</v>
      </c>
      <c r="E99" s="197" t="s">
        <v>556</v>
      </c>
      <c r="F99" s="27" t="s">
        <v>562</v>
      </c>
      <c r="G99" s="60"/>
      <c r="H99" s="458">
        <f>H100</f>
        <v>4313.8999999999996</v>
      </c>
    </row>
    <row r="100" spans="1:10" s="189" customFormat="1" ht="12.75">
      <c r="A100" s="29"/>
      <c r="B100" s="41" t="s">
        <v>622</v>
      </c>
      <c r="C100" s="40">
        <v>851</v>
      </c>
      <c r="D100" s="10" t="s">
        <v>704</v>
      </c>
      <c r="E100" s="10" t="s">
        <v>556</v>
      </c>
      <c r="F100" s="21" t="s">
        <v>562</v>
      </c>
      <c r="G100" s="44" t="s">
        <v>623</v>
      </c>
      <c r="H100" s="457">
        <f>4313.9</f>
        <v>4313.8999999999996</v>
      </c>
      <c r="I100" s="199"/>
      <c r="J100" s="199"/>
    </row>
    <row r="101" spans="1:10" s="189" customFormat="1" ht="12.75">
      <c r="A101" s="29"/>
      <c r="B101" s="58" t="s">
        <v>553</v>
      </c>
      <c r="C101" s="46">
        <v>851</v>
      </c>
      <c r="D101" s="33" t="s">
        <v>559</v>
      </c>
      <c r="E101" s="33"/>
      <c r="F101" s="54"/>
      <c r="G101" s="54"/>
      <c r="H101" s="453">
        <f>H102+H121+H140</f>
        <v>141517.79999999999</v>
      </c>
    </row>
    <row r="102" spans="1:10" s="144" customFormat="1" ht="12.75">
      <c r="A102" s="170"/>
      <c r="B102" s="55" t="s">
        <v>41</v>
      </c>
      <c r="C102" s="46">
        <v>851</v>
      </c>
      <c r="D102" s="51" t="s">
        <v>559</v>
      </c>
      <c r="E102" s="51" t="s">
        <v>707</v>
      </c>
      <c r="F102" s="31"/>
      <c r="G102" s="30"/>
      <c r="H102" s="453">
        <f>H103+H116</f>
        <v>125232.3</v>
      </c>
    </row>
    <row r="103" spans="1:10" s="144" customFormat="1" ht="38.25">
      <c r="A103" s="170"/>
      <c r="B103" s="74" t="s">
        <v>59</v>
      </c>
      <c r="C103" s="28" t="s">
        <v>492</v>
      </c>
      <c r="D103" s="15" t="s">
        <v>559</v>
      </c>
      <c r="E103" s="15" t="s">
        <v>707</v>
      </c>
      <c r="F103" s="28" t="s">
        <v>60</v>
      </c>
      <c r="G103" s="30"/>
      <c r="H103" s="457">
        <f>H104+H109</f>
        <v>123232.3</v>
      </c>
    </row>
    <row r="104" spans="1:10" s="144" customFormat="1" ht="63.75" customHeight="1">
      <c r="A104" s="170"/>
      <c r="B104" s="77" t="s">
        <v>61</v>
      </c>
      <c r="C104" s="28" t="s">
        <v>492</v>
      </c>
      <c r="D104" s="15" t="s">
        <v>559</v>
      </c>
      <c r="E104" s="15" t="s">
        <v>707</v>
      </c>
      <c r="F104" s="28" t="s">
        <v>62</v>
      </c>
      <c r="G104" s="28"/>
      <c r="H104" s="457">
        <f>H105+H107</f>
        <v>76210.3</v>
      </c>
    </row>
    <row r="105" spans="1:10" s="144" customFormat="1" ht="25.5">
      <c r="A105" s="170"/>
      <c r="B105" s="74" t="s">
        <v>63</v>
      </c>
      <c r="C105" s="28" t="s">
        <v>492</v>
      </c>
      <c r="D105" s="15" t="s">
        <v>559</v>
      </c>
      <c r="E105" s="15" t="s">
        <v>707</v>
      </c>
      <c r="F105" s="28" t="s">
        <v>70</v>
      </c>
      <c r="G105" s="28"/>
      <c r="H105" s="457">
        <f>H106</f>
        <v>11350.3</v>
      </c>
    </row>
    <row r="106" spans="1:10" s="144" customFormat="1" ht="12.75">
      <c r="A106" s="170"/>
      <c r="B106" s="45" t="s">
        <v>71</v>
      </c>
      <c r="C106" s="28" t="s">
        <v>492</v>
      </c>
      <c r="D106" s="15" t="s">
        <v>559</v>
      </c>
      <c r="E106" s="15" t="s">
        <v>707</v>
      </c>
      <c r="F106" s="28" t="s">
        <v>70</v>
      </c>
      <c r="G106" s="28" t="s">
        <v>51</v>
      </c>
      <c r="H106" s="457">
        <v>11350.3</v>
      </c>
      <c r="I106" s="23">
        <v>-45070.1</v>
      </c>
    </row>
    <row r="107" spans="1:10" s="144" customFormat="1" ht="25.5">
      <c r="A107" s="170"/>
      <c r="B107" s="77" t="s">
        <v>682</v>
      </c>
      <c r="C107" s="28" t="s">
        <v>492</v>
      </c>
      <c r="D107" s="15" t="s">
        <v>559</v>
      </c>
      <c r="E107" s="15" t="s">
        <v>707</v>
      </c>
      <c r="F107" s="28" t="s">
        <v>683</v>
      </c>
      <c r="G107" s="28"/>
      <c r="H107" s="457">
        <f>H108</f>
        <v>64860</v>
      </c>
    </row>
    <row r="108" spans="1:10" s="144" customFormat="1" ht="12.75">
      <c r="A108" s="170"/>
      <c r="B108" s="45" t="s">
        <v>71</v>
      </c>
      <c r="C108" s="28" t="s">
        <v>492</v>
      </c>
      <c r="D108" s="15" t="s">
        <v>559</v>
      </c>
      <c r="E108" s="15" t="s">
        <v>707</v>
      </c>
      <c r="F108" s="28" t="s">
        <v>683</v>
      </c>
      <c r="G108" s="28" t="s">
        <v>51</v>
      </c>
      <c r="H108" s="457">
        <v>64860</v>
      </c>
    </row>
    <row r="109" spans="1:10" s="144" customFormat="1" ht="38.25">
      <c r="A109" s="170"/>
      <c r="B109" s="74" t="s">
        <v>72</v>
      </c>
      <c r="C109" s="28" t="s">
        <v>492</v>
      </c>
      <c r="D109" s="15" t="s">
        <v>559</v>
      </c>
      <c r="E109" s="15" t="s">
        <v>707</v>
      </c>
      <c r="F109" s="28" t="s">
        <v>73</v>
      </c>
      <c r="G109" s="28"/>
      <c r="H109" s="457">
        <f>H110+H113</f>
        <v>47022</v>
      </c>
    </row>
    <row r="110" spans="1:10" s="144" customFormat="1" ht="25.5">
      <c r="A110" s="170"/>
      <c r="B110" s="74" t="s">
        <v>63</v>
      </c>
      <c r="C110" s="61" t="s">
        <v>492</v>
      </c>
      <c r="D110" s="15" t="s">
        <v>559</v>
      </c>
      <c r="E110" s="15" t="s">
        <v>707</v>
      </c>
      <c r="F110" s="28" t="s">
        <v>74</v>
      </c>
      <c r="G110" s="28"/>
      <c r="H110" s="457">
        <f>H111+H112</f>
        <v>5000</v>
      </c>
    </row>
    <row r="111" spans="1:10" s="144" customFormat="1" ht="12.75">
      <c r="A111" s="170"/>
      <c r="B111" s="45" t="s">
        <v>71</v>
      </c>
      <c r="C111" s="28" t="s">
        <v>492</v>
      </c>
      <c r="D111" s="15" t="s">
        <v>559</v>
      </c>
      <c r="E111" s="15" t="s">
        <v>707</v>
      </c>
      <c r="F111" s="28" t="s">
        <v>74</v>
      </c>
      <c r="G111" s="28" t="s">
        <v>51</v>
      </c>
      <c r="H111" s="457">
        <v>5000</v>
      </c>
    </row>
    <row r="112" spans="1:10" s="144" customFormat="1" ht="51">
      <c r="A112" s="170"/>
      <c r="B112" s="57" t="s">
        <v>75</v>
      </c>
      <c r="C112" s="28" t="s">
        <v>492</v>
      </c>
      <c r="D112" s="60" t="s">
        <v>559</v>
      </c>
      <c r="E112" s="60" t="s">
        <v>707</v>
      </c>
      <c r="F112" s="61" t="s">
        <v>74</v>
      </c>
      <c r="G112" s="61" t="s">
        <v>51</v>
      </c>
      <c r="H112" s="458"/>
      <c r="I112" s="23">
        <v>-19853.7</v>
      </c>
    </row>
    <row r="113" spans="1:12" s="144" customFormat="1" ht="25.5">
      <c r="A113" s="170"/>
      <c r="B113" s="77" t="s">
        <v>682</v>
      </c>
      <c r="C113" s="28" t="s">
        <v>492</v>
      </c>
      <c r="D113" s="15" t="s">
        <v>559</v>
      </c>
      <c r="E113" s="15" t="s">
        <v>707</v>
      </c>
      <c r="F113" s="28" t="s">
        <v>684</v>
      </c>
      <c r="G113" s="28"/>
      <c r="H113" s="457">
        <f>H115+H114</f>
        <v>42022</v>
      </c>
    </row>
    <row r="114" spans="1:12" s="144" customFormat="1" ht="12.75">
      <c r="A114" s="170"/>
      <c r="B114" s="25" t="s">
        <v>630</v>
      </c>
      <c r="C114" s="28" t="s">
        <v>492</v>
      </c>
      <c r="D114" s="5" t="s">
        <v>559</v>
      </c>
      <c r="E114" s="5" t="s">
        <v>707</v>
      </c>
      <c r="F114" s="28" t="s">
        <v>684</v>
      </c>
      <c r="G114" s="28" t="s">
        <v>631</v>
      </c>
      <c r="H114" s="457">
        <v>6822</v>
      </c>
    </row>
    <row r="115" spans="1:12" s="144" customFormat="1" ht="12.75">
      <c r="A115" s="170"/>
      <c r="B115" s="45" t="s">
        <v>71</v>
      </c>
      <c r="C115" s="28" t="s">
        <v>492</v>
      </c>
      <c r="D115" s="15" t="s">
        <v>559</v>
      </c>
      <c r="E115" s="15" t="s">
        <v>707</v>
      </c>
      <c r="F115" s="28" t="s">
        <v>684</v>
      </c>
      <c r="G115" s="28" t="s">
        <v>51</v>
      </c>
      <c r="H115" s="457">
        <v>35200</v>
      </c>
    </row>
    <row r="116" spans="1:12" s="144" customFormat="1" ht="12.75">
      <c r="A116" s="170"/>
      <c r="B116" s="3" t="s">
        <v>568</v>
      </c>
      <c r="C116" s="28" t="s">
        <v>492</v>
      </c>
      <c r="D116" s="5" t="s">
        <v>559</v>
      </c>
      <c r="E116" s="5" t="s">
        <v>707</v>
      </c>
      <c r="F116" s="21" t="s">
        <v>721</v>
      </c>
      <c r="G116" s="28"/>
      <c r="H116" s="457">
        <f>H117+H119</f>
        <v>2000</v>
      </c>
    </row>
    <row r="117" spans="1:12" s="144" customFormat="1" ht="41.25" customHeight="1">
      <c r="A117" s="170"/>
      <c r="B117" s="57" t="s">
        <v>739</v>
      </c>
      <c r="C117" s="61" t="s">
        <v>492</v>
      </c>
      <c r="D117" s="35" t="s">
        <v>559</v>
      </c>
      <c r="E117" s="35" t="s">
        <v>707</v>
      </c>
      <c r="F117" s="27" t="s">
        <v>30</v>
      </c>
      <c r="G117" s="28"/>
      <c r="H117" s="458">
        <f>H118</f>
        <v>1000</v>
      </c>
    </row>
    <row r="118" spans="1:12" s="144" customFormat="1" ht="12.75">
      <c r="A118" s="170"/>
      <c r="B118" s="25" t="s">
        <v>630</v>
      </c>
      <c r="C118" s="28" t="s">
        <v>492</v>
      </c>
      <c r="D118" s="10" t="s">
        <v>559</v>
      </c>
      <c r="E118" s="10" t="s">
        <v>707</v>
      </c>
      <c r="F118" s="21" t="s">
        <v>30</v>
      </c>
      <c r="G118" s="15" t="s">
        <v>631</v>
      </c>
      <c r="H118" s="457">
        <v>1000</v>
      </c>
    </row>
    <row r="119" spans="1:12" s="189" customFormat="1" ht="38.25">
      <c r="A119" s="29"/>
      <c r="B119" s="57" t="s">
        <v>53</v>
      </c>
      <c r="C119" s="61" t="s">
        <v>492</v>
      </c>
      <c r="D119" s="35" t="s">
        <v>559</v>
      </c>
      <c r="E119" s="35" t="s">
        <v>707</v>
      </c>
      <c r="F119" s="27" t="s">
        <v>566</v>
      </c>
      <c r="G119" s="54"/>
      <c r="H119" s="458">
        <f>H120</f>
        <v>1000</v>
      </c>
    </row>
    <row r="120" spans="1:12" s="189" customFormat="1" ht="12.75">
      <c r="A120" s="29"/>
      <c r="B120" s="25" t="s">
        <v>630</v>
      </c>
      <c r="C120" s="28" t="s">
        <v>492</v>
      </c>
      <c r="D120" s="5" t="s">
        <v>559</v>
      </c>
      <c r="E120" s="5" t="s">
        <v>707</v>
      </c>
      <c r="F120" s="21" t="s">
        <v>566</v>
      </c>
      <c r="G120" s="15" t="s">
        <v>631</v>
      </c>
      <c r="H120" s="457">
        <v>1000</v>
      </c>
    </row>
    <row r="121" spans="1:12" s="189" customFormat="1" ht="12.75">
      <c r="A121" s="29"/>
      <c r="B121" s="55" t="s">
        <v>42</v>
      </c>
      <c r="C121" s="46">
        <v>851</v>
      </c>
      <c r="D121" s="51" t="s">
        <v>559</v>
      </c>
      <c r="E121" s="51" t="s">
        <v>560</v>
      </c>
      <c r="F121" s="26"/>
      <c r="G121" s="26"/>
      <c r="H121" s="453">
        <f>H125+H128+H133</f>
        <v>14285.5</v>
      </c>
    </row>
    <row r="122" spans="1:12" s="164" customFormat="1" ht="12.75" hidden="1">
      <c r="A122" s="29"/>
      <c r="B122" s="9" t="s">
        <v>36</v>
      </c>
      <c r="C122" s="40">
        <v>851</v>
      </c>
      <c r="D122" s="10" t="s">
        <v>559</v>
      </c>
      <c r="E122" s="10" t="s">
        <v>560</v>
      </c>
      <c r="F122" s="15" t="s">
        <v>753</v>
      </c>
      <c r="G122" s="15"/>
      <c r="H122" s="457"/>
    </row>
    <row r="123" spans="1:12" s="194" customFormat="1" ht="13.5" hidden="1">
      <c r="A123" s="196"/>
      <c r="B123" s="41" t="s">
        <v>629</v>
      </c>
      <c r="C123" s="40">
        <v>851</v>
      </c>
      <c r="D123" s="10" t="s">
        <v>559</v>
      </c>
      <c r="E123" s="10" t="s">
        <v>560</v>
      </c>
      <c r="F123" s="40" t="s">
        <v>696</v>
      </c>
      <c r="G123" s="15"/>
      <c r="H123" s="457"/>
    </row>
    <row r="124" spans="1:12" s="194" customFormat="1" ht="13.5" hidden="1">
      <c r="A124" s="196"/>
      <c r="B124" s="3"/>
      <c r="C124" s="40">
        <v>851</v>
      </c>
      <c r="D124" s="10" t="s">
        <v>559</v>
      </c>
      <c r="E124" s="10" t="s">
        <v>560</v>
      </c>
      <c r="F124" s="15" t="s">
        <v>696</v>
      </c>
      <c r="G124" s="15"/>
      <c r="H124" s="457"/>
    </row>
    <row r="125" spans="1:12" s="164" customFormat="1" ht="25.5">
      <c r="A125" s="29"/>
      <c r="B125" s="9" t="s">
        <v>1</v>
      </c>
      <c r="C125" s="28" t="s">
        <v>492</v>
      </c>
      <c r="D125" s="10" t="s">
        <v>559</v>
      </c>
      <c r="E125" s="10" t="s">
        <v>560</v>
      </c>
      <c r="F125" s="15" t="s">
        <v>567</v>
      </c>
      <c r="G125" s="26"/>
      <c r="H125" s="457">
        <f>H126</f>
        <v>1307.8</v>
      </c>
    </row>
    <row r="126" spans="1:12" s="164" customFormat="1" ht="28.5" customHeight="1">
      <c r="A126" s="29"/>
      <c r="B126" s="9" t="s">
        <v>2</v>
      </c>
      <c r="C126" s="28" t="s">
        <v>492</v>
      </c>
      <c r="D126" s="10" t="s">
        <v>559</v>
      </c>
      <c r="E126" s="10" t="s">
        <v>560</v>
      </c>
      <c r="F126" s="15" t="s">
        <v>3</v>
      </c>
      <c r="G126" s="15"/>
      <c r="H126" s="457">
        <f>H127</f>
        <v>1307.8</v>
      </c>
    </row>
    <row r="127" spans="1:12" s="164" customFormat="1" ht="12.75">
      <c r="A127" s="29"/>
      <c r="B127" s="25" t="s">
        <v>630</v>
      </c>
      <c r="C127" s="28" t="s">
        <v>492</v>
      </c>
      <c r="D127" s="10" t="s">
        <v>559</v>
      </c>
      <c r="E127" s="10" t="s">
        <v>560</v>
      </c>
      <c r="F127" s="15" t="s">
        <v>3</v>
      </c>
      <c r="G127" s="15" t="s">
        <v>631</v>
      </c>
      <c r="H127" s="457">
        <f>307.8+1000</f>
        <v>1307.8</v>
      </c>
      <c r="L127" s="200"/>
    </row>
    <row r="128" spans="1:12" s="164" customFormat="1" ht="12.75">
      <c r="A128" s="29"/>
      <c r="B128" s="25" t="s">
        <v>716</v>
      </c>
      <c r="C128" s="28" t="s">
        <v>492</v>
      </c>
      <c r="D128" s="10" t="s">
        <v>559</v>
      </c>
      <c r="E128" s="10" t="s">
        <v>560</v>
      </c>
      <c r="F128" s="15" t="s">
        <v>700</v>
      </c>
      <c r="G128" s="15"/>
      <c r="H128" s="457">
        <f>H129+H131</f>
        <v>5310</v>
      </c>
    </row>
    <row r="129" spans="1:8" s="164" customFormat="1" ht="38.25">
      <c r="A129" s="29"/>
      <c r="B129" s="316" t="s">
        <v>208</v>
      </c>
      <c r="C129" s="61" t="s">
        <v>492</v>
      </c>
      <c r="D129" s="197" t="s">
        <v>559</v>
      </c>
      <c r="E129" s="197" t="s">
        <v>560</v>
      </c>
      <c r="F129" s="60" t="s">
        <v>207</v>
      </c>
      <c r="G129" s="60"/>
      <c r="H129" s="458">
        <f>H130</f>
        <v>2100</v>
      </c>
    </row>
    <row r="130" spans="1:8" s="164" customFormat="1" ht="12.75">
      <c r="A130" s="29"/>
      <c r="B130" s="25" t="s">
        <v>630</v>
      </c>
      <c r="C130" s="28" t="s">
        <v>492</v>
      </c>
      <c r="D130" s="10" t="s">
        <v>559</v>
      </c>
      <c r="E130" s="10" t="s">
        <v>560</v>
      </c>
      <c r="F130" s="15" t="s">
        <v>207</v>
      </c>
      <c r="G130" s="15" t="s">
        <v>631</v>
      </c>
      <c r="H130" s="457">
        <v>2100</v>
      </c>
    </row>
    <row r="131" spans="1:8" s="164" customFormat="1" ht="27" customHeight="1">
      <c r="A131" s="29"/>
      <c r="B131" s="69" t="s">
        <v>77</v>
      </c>
      <c r="C131" s="28" t="s">
        <v>492</v>
      </c>
      <c r="D131" s="10" t="s">
        <v>559</v>
      </c>
      <c r="E131" s="10" t="s">
        <v>560</v>
      </c>
      <c r="F131" s="15" t="s">
        <v>6</v>
      </c>
      <c r="G131" s="15"/>
      <c r="H131" s="457">
        <f>H132</f>
        <v>3210</v>
      </c>
    </row>
    <row r="132" spans="1:8" s="164" customFormat="1" ht="12.75">
      <c r="A132" s="29"/>
      <c r="B132" s="25" t="s">
        <v>630</v>
      </c>
      <c r="C132" s="28" t="s">
        <v>492</v>
      </c>
      <c r="D132" s="10" t="s">
        <v>559</v>
      </c>
      <c r="E132" s="10" t="s">
        <v>560</v>
      </c>
      <c r="F132" s="15" t="s">
        <v>6</v>
      </c>
      <c r="G132" s="15" t="s">
        <v>631</v>
      </c>
      <c r="H132" s="457">
        <v>3210</v>
      </c>
    </row>
    <row r="133" spans="1:8" s="164" customFormat="1" ht="12.75">
      <c r="A133" s="29"/>
      <c r="B133" s="3" t="s">
        <v>568</v>
      </c>
      <c r="C133" s="40">
        <v>851</v>
      </c>
      <c r="D133" s="21" t="s">
        <v>559</v>
      </c>
      <c r="E133" s="21" t="s">
        <v>560</v>
      </c>
      <c r="F133" s="21" t="s">
        <v>721</v>
      </c>
      <c r="G133" s="21"/>
      <c r="H133" s="457">
        <f>H134+H136+H138</f>
        <v>7667.7</v>
      </c>
    </row>
    <row r="134" spans="1:8" s="164" customFormat="1" ht="25.5">
      <c r="A134" s="29"/>
      <c r="B134" s="57" t="s">
        <v>10</v>
      </c>
      <c r="C134" s="40">
        <v>851</v>
      </c>
      <c r="D134" s="21" t="s">
        <v>559</v>
      </c>
      <c r="E134" s="21" t="s">
        <v>560</v>
      </c>
      <c r="F134" s="21" t="s">
        <v>563</v>
      </c>
      <c r="G134" s="27"/>
      <c r="H134" s="457">
        <f>H135</f>
        <v>900</v>
      </c>
    </row>
    <row r="135" spans="1:8" s="164" customFormat="1" ht="12.75">
      <c r="A135" s="29"/>
      <c r="B135" s="25" t="s">
        <v>630</v>
      </c>
      <c r="C135" s="40">
        <v>851</v>
      </c>
      <c r="D135" s="21" t="s">
        <v>559</v>
      </c>
      <c r="E135" s="21" t="s">
        <v>560</v>
      </c>
      <c r="F135" s="21" t="s">
        <v>563</v>
      </c>
      <c r="G135" s="15" t="s">
        <v>631</v>
      </c>
      <c r="H135" s="457">
        <f>500+400</f>
        <v>900</v>
      </c>
    </row>
    <row r="136" spans="1:8" s="164" customFormat="1" ht="38.25">
      <c r="A136" s="29"/>
      <c r="B136" s="57" t="s">
        <v>50</v>
      </c>
      <c r="C136" s="40">
        <v>851</v>
      </c>
      <c r="D136" s="21" t="s">
        <v>559</v>
      </c>
      <c r="E136" s="21" t="s">
        <v>560</v>
      </c>
      <c r="F136" s="21" t="s">
        <v>564</v>
      </c>
      <c r="G136" s="27"/>
      <c r="H136" s="457">
        <f>H137</f>
        <v>1000</v>
      </c>
    </row>
    <row r="137" spans="1:8" s="164" customFormat="1" ht="12.75">
      <c r="A137" s="29"/>
      <c r="B137" s="25" t="s">
        <v>630</v>
      </c>
      <c r="C137" s="40">
        <v>851</v>
      </c>
      <c r="D137" s="21" t="s">
        <v>559</v>
      </c>
      <c r="E137" s="21" t="s">
        <v>560</v>
      </c>
      <c r="F137" s="21" t="s">
        <v>564</v>
      </c>
      <c r="G137" s="15" t="s">
        <v>631</v>
      </c>
      <c r="H137" s="457">
        <v>1000</v>
      </c>
    </row>
    <row r="138" spans="1:8" s="164" customFormat="1" ht="38.25">
      <c r="A138" s="29"/>
      <c r="B138" s="57" t="s">
        <v>735</v>
      </c>
      <c r="C138" s="40">
        <v>851</v>
      </c>
      <c r="D138" s="21" t="s">
        <v>559</v>
      </c>
      <c r="E138" s="21" t="s">
        <v>560</v>
      </c>
      <c r="F138" s="21" t="s">
        <v>736</v>
      </c>
      <c r="G138" s="15"/>
      <c r="H138" s="457">
        <f>H139</f>
        <v>5767.7</v>
      </c>
    </row>
    <row r="139" spans="1:8" s="164" customFormat="1" ht="12.75">
      <c r="A139" s="29"/>
      <c r="B139" s="25" t="s">
        <v>630</v>
      </c>
      <c r="C139" s="40">
        <v>851</v>
      </c>
      <c r="D139" s="21" t="s">
        <v>559</v>
      </c>
      <c r="E139" s="21" t="s">
        <v>560</v>
      </c>
      <c r="F139" s="21" t="s">
        <v>736</v>
      </c>
      <c r="G139" s="15" t="s">
        <v>631</v>
      </c>
      <c r="H139" s="457">
        <f>300+5467.7</f>
        <v>5767.7</v>
      </c>
    </row>
    <row r="140" spans="1:8" s="189" customFormat="1" ht="12.75">
      <c r="A140" s="29"/>
      <c r="B140" s="50" t="s">
        <v>4</v>
      </c>
      <c r="C140" s="46">
        <v>851</v>
      </c>
      <c r="D140" s="54" t="s">
        <v>559</v>
      </c>
      <c r="E140" s="54" t="s">
        <v>722</v>
      </c>
      <c r="F140" s="54"/>
      <c r="G140" s="47"/>
      <c r="H140" s="453">
        <f>H141</f>
        <v>2000</v>
      </c>
    </row>
    <row r="141" spans="1:8" s="164" customFormat="1" ht="12.75">
      <c r="A141" s="29"/>
      <c r="B141" s="3" t="s">
        <v>568</v>
      </c>
      <c r="C141" s="40">
        <v>851</v>
      </c>
      <c r="D141" s="21" t="s">
        <v>559</v>
      </c>
      <c r="E141" s="21" t="s">
        <v>722</v>
      </c>
      <c r="F141" s="21" t="s">
        <v>721</v>
      </c>
      <c r="G141" s="44"/>
      <c r="H141" s="457">
        <f>H142</f>
        <v>2000</v>
      </c>
    </row>
    <row r="142" spans="1:8" s="194" customFormat="1" ht="39">
      <c r="A142" s="196"/>
      <c r="B142" s="57" t="s">
        <v>5</v>
      </c>
      <c r="C142" s="40">
        <v>851</v>
      </c>
      <c r="D142" s="21" t="s">
        <v>559</v>
      </c>
      <c r="E142" s="21" t="s">
        <v>722</v>
      </c>
      <c r="F142" s="21" t="s">
        <v>565</v>
      </c>
      <c r="G142" s="27"/>
      <c r="H142" s="457">
        <f>H143</f>
        <v>2000</v>
      </c>
    </row>
    <row r="143" spans="1:8" s="164" customFormat="1" ht="12.75">
      <c r="A143" s="29"/>
      <c r="B143" s="45" t="s">
        <v>71</v>
      </c>
      <c r="C143" s="40">
        <v>851</v>
      </c>
      <c r="D143" s="21" t="s">
        <v>559</v>
      </c>
      <c r="E143" s="21" t="s">
        <v>722</v>
      </c>
      <c r="F143" s="21" t="s">
        <v>565</v>
      </c>
      <c r="G143" s="44" t="s">
        <v>51</v>
      </c>
      <c r="H143" s="457">
        <v>2000</v>
      </c>
    </row>
    <row r="144" spans="1:8" s="189" customFormat="1" ht="12.75" hidden="1">
      <c r="A144" s="29"/>
      <c r="B144" s="50" t="s">
        <v>493</v>
      </c>
      <c r="C144" s="46">
        <v>851</v>
      </c>
      <c r="D144" s="54" t="s">
        <v>703</v>
      </c>
      <c r="E144" s="54"/>
      <c r="F144" s="54"/>
      <c r="G144" s="54"/>
      <c r="H144" s="453">
        <f>H145</f>
        <v>0</v>
      </c>
    </row>
    <row r="145" spans="1:8" s="198" customFormat="1" ht="13.5" hidden="1">
      <c r="A145" s="196"/>
      <c r="B145" s="50" t="s">
        <v>494</v>
      </c>
      <c r="C145" s="46">
        <v>851</v>
      </c>
      <c r="D145" s="33" t="s">
        <v>703</v>
      </c>
      <c r="E145" s="33" t="s">
        <v>559</v>
      </c>
      <c r="F145" s="201"/>
      <c r="G145" s="202"/>
      <c r="H145" s="453">
        <f>H146</f>
        <v>0</v>
      </c>
    </row>
    <row r="146" spans="1:8" s="198" customFormat="1" ht="13.5" hidden="1">
      <c r="A146" s="196"/>
      <c r="B146" s="11" t="s">
        <v>568</v>
      </c>
      <c r="C146" s="40">
        <v>851</v>
      </c>
      <c r="D146" s="5" t="s">
        <v>703</v>
      </c>
      <c r="E146" s="5" t="s">
        <v>559</v>
      </c>
      <c r="F146" s="15" t="s">
        <v>721</v>
      </c>
      <c r="G146" s="27"/>
      <c r="H146" s="457">
        <f>H147</f>
        <v>0</v>
      </c>
    </row>
    <row r="147" spans="1:8" s="198" customFormat="1" ht="51.75" hidden="1">
      <c r="A147" s="196"/>
      <c r="B147" s="57" t="s">
        <v>495</v>
      </c>
      <c r="C147" s="40">
        <v>851</v>
      </c>
      <c r="D147" s="34" t="s">
        <v>703</v>
      </c>
      <c r="E147" s="34" t="s">
        <v>559</v>
      </c>
      <c r="F147" s="15" t="s">
        <v>566</v>
      </c>
      <c r="G147" s="27"/>
      <c r="H147" s="457">
        <f>H148</f>
        <v>0</v>
      </c>
    </row>
    <row r="148" spans="1:8" s="198" customFormat="1" ht="13.5" hidden="1">
      <c r="A148" s="196"/>
      <c r="B148" s="41" t="s">
        <v>630</v>
      </c>
      <c r="C148" s="40">
        <v>851</v>
      </c>
      <c r="D148" s="5" t="s">
        <v>703</v>
      </c>
      <c r="E148" s="5" t="s">
        <v>559</v>
      </c>
      <c r="F148" s="15" t="s">
        <v>566</v>
      </c>
      <c r="G148" s="44" t="s">
        <v>631</v>
      </c>
      <c r="H148" s="458"/>
    </row>
    <row r="149" spans="1:8" s="189" customFormat="1" ht="12.75">
      <c r="A149" s="29"/>
      <c r="B149" s="58" t="s">
        <v>554</v>
      </c>
      <c r="C149" s="30" t="s">
        <v>492</v>
      </c>
      <c r="D149" s="33" t="s">
        <v>706</v>
      </c>
      <c r="E149" s="33"/>
      <c r="F149" s="33"/>
      <c r="G149" s="33"/>
      <c r="H149" s="453">
        <f>H150</f>
        <v>50</v>
      </c>
    </row>
    <row r="150" spans="1:8" s="18" customFormat="1" ht="25.5">
      <c r="A150" s="203"/>
      <c r="B150" s="204" t="s">
        <v>78</v>
      </c>
      <c r="C150" s="30" t="s">
        <v>492</v>
      </c>
      <c r="D150" s="51" t="s">
        <v>706</v>
      </c>
      <c r="E150" s="51" t="s">
        <v>559</v>
      </c>
      <c r="F150" s="26"/>
      <c r="G150" s="26"/>
      <c r="H150" s="453">
        <f>H151</f>
        <v>50</v>
      </c>
    </row>
    <row r="151" spans="1:8" s="4" customFormat="1" ht="12.75" customHeight="1">
      <c r="A151" s="203"/>
      <c r="B151" s="25" t="s">
        <v>80</v>
      </c>
      <c r="C151" s="28" t="s">
        <v>492</v>
      </c>
      <c r="D151" s="10" t="s">
        <v>706</v>
      </c>
      <c r="E151" s="10" t="s">
        <v>559</v>
      </c>
      <c r="F151" s="15" t="s">
        <v>79</v>
      </c>
      <c r="G151" s="15"/>
      <c r="H151" s="457">
        <f>H152</f>
        <v>50</v>
      </c>
    </row>
    <row r="152" spans="1:8" s="4" customFormat="1" ht="12.75">
      <c r="A152" s="203"/>
      <c r="B152" s="41" t="s">
        <v>622</v>
      </c>
      <c r="C152" s="28" t="s">
        <v>492</v>
      </c>
      <c r="D152" s="10" t="s">
        <v>706</v>
      </c>
      <c r="E152" s="10" t="s">
        <v>559</v>
      </c>
      <c r="F152" s="15" t="s">
        <v>79</v>
      </c>
      <c r="G152" s="15" t="s">
        <v>623</v>
      </c>
      <c r="H152" s="457">
        <v>50</v>
      </c>
    </row>
    <row r="153" spans="1:8" s="4" customFormat="1" ht="12.75" customHeight="1">
      <c r="A153" s="203"/>
      <c r="B153" s="50" t="s">
        <v>610</v>
      </c>
      <c r="C153" s="30" t="s">
        <v>492</v>
      </c>
      <c r="D153" s="51" t="s">
        <v>710</v>
      </c>
      <c r="E153" s="51"/>
      <c r="F153" s="26"/>
      <c r="G153" s="26"/>
      <c r="H153" s="453">
        <f>H154</f>
        <v>17</v>
      </c>
    </row>
    <row r="154" spans="1:8" s="4" customFormat="1" ht="12.75" customHeight="1">
      <c r="A154" s="203"/>
      <c r="B154" s="50" t="s">
        <v>614</v>
      </c>
      <c r="C154" s="30" t="s">
        <v>492</v>
      </c>
      <c r="D154" s="33" t="s">
        <v>710</v>
      </c>
      <c r="E154" s="33" t="s">
        <v>560</v>
      </c>
      <c r="F154" s="15"/>
      <c r="G154" s="15"/>
      <c r="H154" s="453">
        <f>H155</f>
        <v>17</v>
      </c>
    </row>
    <row r="155" spans="1:8" s="4" customFormat="1" ht="24.75" customHeight="1">
      <c r="A155" s="203"/>
      <c r="B155" s="9" t="s">
        <v>1</v>
      </c>
      <c r="C155" s="28" t="s">
        <v>492</v>
      </c>
      <c r="D155" s="10" t="s">
        <v>710</v>
      </c>
      <c r="E155" s="10" t="s">
        <v>560</v>
      </c>
      <c r="F155" s="15" t="s">
        <v>567</v>
      </c>
      <c r="G155" s="26"/>
      <c r="H155" s="457">
        <f>H156</f>
        <v>17</v>
      </c>
    </row>
    <row r="156" spans="1:8" s="4" customFormat="1" ht="25.5">
      <c r="A156" s="203"/>
      <c r="B156" s="9" t="s">
        <v>2</v>
      </c>
      <c r="C156" s="28" t="s">
        <v>492</v>
      </c>
      <c r="D156" s="10" t="s">
        <v>710</v>
      </c>
      <c r="E156" s="10" t="s">
        <v>560</v>
      </c>
      <c r="F156" s="15" t="s">
        <v>3</v>
      </c>
      <c r="G156" s="15"/>
      <c r="H156" s="457">
        <f>H157</f>
        <v>17</v>
      </c>
    </row>
    <row r="157" spans="1:8" s="4" customFormat="1" ht="12.75" customHeight="1">
      <c r="A157" s="203"/>
      <c r="B157" s="25" t="s">
        <v>630</v>
      </c>
      <c r="C157" s="28" t="s">
        <v>492</v>
      </c>
      <c r="D157" s="10" t="s">
        <v>710</v>
      </c>
      <c r="E157" s="10" t="s">
        <v>560</v>
      </c>
      <c r="F157" s="15" t="s">
        <v>3</v>
      </c>
      <c r="G157" s="15" t="s">
        <v>631</v>
      </c>
      <c r="H157" s="457">
        <v>17</v>
      </c>
    </row>
    <row r="158" spans="1:8" s="144" customFormat="1" ht="12.75">
      <c r="A158" s="29"/>
      <c r="B158" s="58" t="s">
        <v>555</v>
      </c>
      <c r="C158" s="46">
        <v>851</v>
      </c>
      <c r="D158" s="33" t="s">
        <v>726</v>
      </c>
      <c r="E158" s="35"/>
      <c r="F158" s="35"/>
      <c r="G158" s="27"/>
      <c r="H158" s="453">
        <f>H159+H163+H181</f>
        <v>36979.300000000003</v>
      </c>
    </row>
    <row r="159" spans="1:8" s="144" customFormat="1" ht="12.75">
      <c r="A159" s="29"/>
      <c r="B159" s="50" t="s">
        <v>737</v>
      </c>
      <c r="C159" s="46">
        <v>851</v>
      </c>
      <c r="D159" s="33" t="s">
        <v>726</v>
      </c>
      <c r="E159" s="33" t="s">
        <v>707</v>
      </c>
      <c r="F159" s="54"/>
      <c r="G159" s="61"/>
      <c r="H159" s="453">
        <f>H160</f>
        <v>5421.3</v>
      </c>
    </row>
    <row r="160" spans="1:8" s="144" customFormat="1" ht="12.75" customHeight="1">
      <c r="A160" s="29"/>
      <c r="B160" s="39" t="s">
        <v>685</v>
      </c>
      <c r="C160" s="40">
        <v>851</v>
      </c>
      <c r="D160" s="21" t="s">
        <v>726</v>
      </c>
      <c r="E160" s="21" t="s">
        <v>707</v>
      </c>
      <c r="F160" s="21" t="s">
        <v>632</v>
      </c>
      <c r="G160" s="61"/>
      <c r="H160" s="457">
        <f>H161</f>
        <v>5421.3</v>
      </c>
    </row>
    <row r="161" spans="1:8" s="144" customFormat="1" ht="25.5">
      <c r="A161" s="29"/>
      <c r="B161" s="41" t="s">
        <v>12</v>
      </c>
      <c r="C161" s="40">
        <v>851</v>
      </c>
      <c r="D161" s="21" t="s">
        <v>726</v>
      </c>
      <c r="E161" s="21" t="s">
        <v>707</v>
      </c>
      <c r="F161" s="21" t="s">
        <v>686</v>
      </c>
      <c r="G161" s="44"/>
      <c r="H161" s="457">
        <f>H162</f>
        <v>5421.3</v>
      </c>
    </row>
    <row r="162" spans="1:8" s="144" customFormat="1" ht="12.75">
      <c r="A162" s="29"/>
      <c r="B162" s="41" t="s">
        <v>687</v>
      </c>
      <c r="C162" s="40">
        <v>851</v>
      </c>
      <c r="D162" s="21" t="s">
        <v>726</v>
      </c>
      <c r="E162" s="21" t="s">
        <v>707</v>
      </c>
      <c r="F162" s="21" t="s">
        <v>686</v>
      </c>
      <c r="G162" s="44" t="s">
        <v>745</v>
      </c>
      <c r="H162" s="457">
        <v>5421.3</v>
      </c>
    </row>
    <row r="163" spans="1:8" s="144" customFormat="1" ht="12.75">
      <c r="A163" s="29"/>
      <c r="B163" s="58" t="s">
        <v>738</v>
      </c>
      <c r="C163" s="30" t="s">
        <v>492</v>
      </c>
      <c r="D163" s="54" t="s">
        <v>726</v>
      </c>
      <c r="E163" s="54" t="s">
        <v>722</v>
      </c>
      <c r="F163" s="54"/>
      <c r="G163" s="54"/>
      <c r="H163" s="453">
        <f>H164+H170+H174+H177</f>
        <v>13021.4</v>
      </c>
    </row>
    <row r="164" spans="1:8" s="144" customFormat="1" ht="12.75">
      <c r="A164" s="29"/>
      <c r="B164" s="79" t="s">
        <v>638</v>
      </c>
      <c r="C164" s="28" t="s">
        <v>492</v>
      </c>
      <c r="D164" s="21" t="s">
        <v>726</v>
      </c>
      <c r="E164" s="21" t="s">
        <v>722</v>
      </c>
      <c r="F164" s="21" t="s">
        <v>643</v>
      </c>
      <c r="G164" s="21"/>
      <c r="H164" s="457">
        <f>H165+H167</f>
        <v>3215.6</v>
      </c>
    </row>
    <row r="165" spans="1:8" s="144" customFormat="1" ht="25.5">
      <c r="A165" s="29"/>
      <c r="B165" s="79" t="s">
        <v>639</v>
      </c>
      <c r="C165" s="28" t="s">
        <v>492</v>
      </c>
      <c r="D165" s="21" t="s">
        <v>726</v>
      </c>
      <c r="E165" s="21" t="s">
        <v>722</v>
      </c>
      <c r="F165" s="21" t="s">
        <v>644</v>
      </c>
      <c r="G165" s="21"/>
      <c r="H165" s="457">
        <f>H166</f>
        <v>1841</v>
      </c>
    </row>
    <row r="166" spans="1:8" s="144" customFormat="1" ht="38.25">
      <c r="A166" s="29"/>
      <c r="B166" s="79" t="s">
        <v>640</v>
      </c>
      <c r="C166" s="28" t="s">
        <v>492</v>
      </c>
      <c r="D166" s="21" t="s">
        <v>726</v>
      </c>
      <c r="E166" s="21" t="s">
        <v>722</v>
      </c>
      <c r="F166" s="21" t="s">
        <v>644</v>
      </c>
      <c r="G166" s="21" t="s">
        <v>645</v>
      </c>
      <c r="H166" s="457">
        <v>1841</v>
      </c>
    </row>
    <row r="167" spans="1:8" s="144" customFormat="1" ht="25.5">
      <c r="A167" s="29"/>
      <c r="B167" s="79" t="s">
        <v>641</v>
      </c>
      <c r="C167" s="28" t="s">
        <v>492</v>
      </c>
      <c r="D167" s="21" t="s">
        <v>726</v>
      </c>
      <c r="E167" s="21" t="s">
        <v>722</v>
      </c>
      <c r="F167" s="21" t="s">
        <v>646</v>
      </c>
      <c r="G167" s="21"/>
      <c r="H167" s="457">
        <f>H168</f>
        <v>1374.6</v>
      </c>
    </row>
    <row r="168" spans="1:8" s="144" customFormat="1" ht="12.75">
      <c r="A168" s="29"/>
      <c r="B168" s="79" t="s">
        <v>642</v>
      </c>
      <c r="C168" s="28" t="s">
        <v>492</v>
      </c>
      <c r="D168" s="21" t="s">
        <v>726</v>
      </c>
      <c r="E168" s="21" t="s">
        <v>722</v>
      </c>
      <c r="F168" s="21" t="s">
        <v>647</v>
      </c>
      <c r="G168" s="21"/>
      <c r="H168" s="457">
        <f>H169</f>
        <v>1374.6</v>
      </c>
    </row>
    <row r="169" spans="1:8" s="144" customFormat="1" ht="12.75">
      <c r="A169" s="29"/>
      <c r="B169" s="41" t="s">
        <v>660</v>
      </c>
      <c r="C169" s="28" t="s">
        <v>492</v>
      </c>
      <c r="D169" s="21" t="s">
        <v>726</v>
      </c>
      <c r="E169" s="21" t="s">
        <v>722</v>
      </c>
      <c r="F169" s="21" t="s">
        <v>647</v>
      </c>
      <c r="G169" s="21" t="s">
        <v>659</v>
      </c>
      <c r="H169" s="457">
        <v>1374.6</v>
      </c>
    </row>
    <row r="170" spans="1:8" s="144" customFormat="1" ht="12.75">
      <c r="A170" s="29"/>
      <c r="B170" s="3" t="s">
        <v>586</v>
      </c>
      <c r="C170" s="28" t="s">
        <v>492</v>
      </c>
      <c r="D170" s="21" t="s">
        <v>726</v>
      </c>
      <c r="E170" s="21" t="s">
        <v>722</v>
      </c>
      <c r="F170" s="15" t="s">
        <v>13</v>
      </c>
      <c r="G170" s="15"/>
      <c r="H170" s="457">
        <f>H171+H172</f>
        <v>2542.1999999999998</v>
      </c>
    </row>
    <row r="171" spans="1:8" s="144" customFormat="1" ht="38.25">
      <c r="A171" s="29"/>
      <c r="B171" s="79" t="s">
        <v>640</v>
      </c>
      <c r="C171" s="28" t="s">
        <v>492</v>
      </c>
      <c r="D171" s="21" t="s">
        <v>726</v>
      </c>
      <c r="E171" s="21" t="s">
        <v>722</v>
      </c>
      <c r="F171" s="15" t="s">
        <v>13</v>
      </c>
      <c r="G171" s="15" t="s">
        <v>645</v>
      </c>
      <c r="H171" s="457">
        <v>2454.6</v>
      </c>
    </row>
    <row r="172" spans="1:8" s="144" customFormat="1" ht="12.75">
      <c r="A172" s="29"/>
      <c r="B172" s="3" t="s">
        <v>648</v>
      </c>
      <c r="C172" s="28" t="s">
        <v>492</v>
      </c>
      <c r="D172" s="21" t="s">
        <v>726</v>
      </c>
      <c r="E172" s="21" t="s">
        <v>722</v>
      </c>
      <c r="F172" s="15" t="s">
        <v>649</v>
      </c>
      <c r="G172" s="15"/>
      <c r="H172" s="457">
        <f>H173</f>
        <v>87.6</v>
      </c>
    </row>
    <row r="173" spans="1:8" s="144" customFormat="1" ht="12.75">
      <c r="A173" s="29"/>
      <c r="B173" s="41" t="s">
        <v>687</v>
      </c>
      <c r="C173" s="28" t="s">
        <v>492</v>
      </c>
      <c r="D173" s="21" t="s">
        <v>726</v>
      </c>
      <c r="E173" s="21" t="s">
        <v>722</v>
      </c>
      <c r="F173" s="15" t="s">
        <v>649</v>
      </c>
      <c r="G173" s="15" t="s">
        <v>745</v>
      </c>
      <c r="H173" s="457">
        <v>87.6</v>
      </c>
    </row>
    <row r="174" spans="1:8" s="144" customFormat="1" ht="12.75">
      <c r="A174" s="29"/>
      <c r="B174" s="41" t="s">
        <v>716</v>
      </c>
      <c r="C174" s="28" t="s">
        <v>492</v>
      </c>
      <c r="D174" s="21" t="s">
        <v>726</v>
      </c>
      <c r="E174" s="21" t="s">
        <v>722</v>
      </c>
      <c r="F174" s="15" t="s">
        <v>700</v>
      </c>
      <c r="G174" s="15"/>
      <c r="H174" s="457">
        <f>H175</f>
        <v>3813.6</v>
      </c>
    </row>
    <row r="175" spans="1:8" s="144" customFormat="1" ht="26.25" customHeight="1">
      <c r="A175" s="29"/>
      <c r="B175" s="80" t="s">
        <v>717</v>
      </c>
      <c r="C175" s="61" t="s">
        <v>492</v>
      </c>
      <c r="D175" s="60" t="s">
        <v>726</v>
      </c>
      <c r="E175" s="60" t="s">
        <v>722</v>
      </c>
      <c r="F175" s="60" t="s">
        <v>715</v>
      </c>
      <c r="G175" s="60"/>
      <c r="H175" s="458">
        <f>H176</f>
        <v>3813.6</v>
      </c>
    </row>
    <row r="176" spans="1:8" s="144" customFormat="1" ht="12.75">
      <c r="A176" s="29"/>
      <c r="B176" s="41" t="s">
        <v>660</v>
      </c>
      <c r="C176" s="28" t="s">
        <v>492</v>
      </c>
      <c r="D176" s="15" t="s">
        <v>726</v>
      </c>
      <c r="E176" s="15" t="s">
        <v>722</v>
      </c>
      <c r="F176" s="15" t="s">
        <v>715</v>
      </c>
      <c r="G176" s="15" t="s">
        <v>659</v>
      </c>
      <c r="H176" s="457">
        <v>3813.6</v>
      </c>
    </row>
    <row r="177" spans="1:8" s="144" customFormat="1" ht="12.75">
      <c r="A177" s="29"/>
      <c r="B177" s="11" t="s">
        <v>568</v>
      </c>
      <c r="C177" s="28" t="s">
        <v>492</v>
      </c>
      <c r="D177" s="5" t="s">
        <v>726</v>
      </c>
      <c r="E177" s="5" t="s">
        <v>722</v>
      </c>
      <c r="F177" s="21" t="s">
        <v>721</v>
      </c>
      <c r="G177" s="21"/>
      <c r="H177" s="457">
        <f>H178</f>
        <v>3450</v>
      </c>
    </row>
    <row r="178" spans="1:8" s="144" customFormat="1" ht="28.5" customHeight="1">
      <c r="A178" s="29"/>
      <c r="B178" s="62" t="s">
        <v>496</v>
      </c>
      <c r="C178" s="28" t="s">
        <v>492</v>
      </c>
      <c r="D178" s="5" t="s">
        <v>726</v>
      </c>
      <c r="E178" s="5" t="s">
        <v>722</v>
      </c>
      <c r="F178" s="21" t="s">
        <v>588</v>
      </c>
      <c r="G178" s="21"/>
      <c r="H178" s="457">
        <f>H179</f>
        <v>3450</v>
      </c>
    </row>
    <row r="179" spans="1:8" s="144" customFormat="1" ht="12.75">
      <c r="A179" s="29"/>
      <c r="B179" s="41" t="s">
        <v>687</v>
      </c>
      <c r="C179" s="28" t="s">
        <v>492</v>
      </c>
      <c r="D179" s="5" t="s">
        <v>726</v>
      </c>
      <c r="E179" s="5" t="s">
        <v>722</v>
      </c>
      <c r="F179" s="21" t="s">
        <v>588</v>
      </c>
      <c r="G179" s="44"/>
      <c r="H179" s="457">
        <f>H180</f>
        <v>3450</v>
      </c>
    </row>
    <row r="180" spans="1:8" s="144" customFormat="1" ht="12.75">
      <c r="A180" s="29"/>
      <c r="B180" s="41" t="s">
        <v>660</v>
      </c>
      <c r="C180" s="28" t="s">
        <v>492</v>
      </c>
      <c r="D180" s="5" t="s">
        <v>726</v>
      </c>
      <c r="E180" s="5" t="s">
        <v>722</v>
      </c>
      <c r="F180" s="21" t="s">
        <v>588</v>
      </c>
      <c r="G180" s="44" t="s">
        <v>659</v>
      </c>
      <c r="H180" s="457">
        <v>3450</v>
      </c>
    </row>
    <row r="181" spans="1:8" s="144" customFormat="1" ht="12.75">
      <c r="A181" s="29"/>
      <c r="B181" s="58" t="s">
        <v>589</v>
      </c>
      <c r="C181" s="30" t="s">
        <v>492</v>
      </c>
      <c r="D181" s="33" t="s">
        <v>726</v>
      </c>
      <c r="E181" s="33" t="s">
        <v>704</v>
      </c>
      <c r="F181" s="54"/>
      <c r="G181" s="54"/>
      <c r="H181" s="453">
        <f>H182</f>
        <v>18536.600000000002</v>
      </c>
    </row>
    <row r="182" spans="1:8" s="144" customFormat="1" ht="12.75">
      <c r="A182" s="29"/>
      <c r="B182" s="162" t="s">
        <v>719</v>
      </c>
      <c r="C182" s="28" t="s">
        <v>492</v>
      </c>
      <c r="D182" s="5" t="s">
        <v>726</v>
      </c>
      <c r="E182" s="5" t="s">
        <v>704</v>
      </c>
      <c r="F182" s="15" t="s">
        <v>718</v>
      </c>
      <c r="G182" s="15"/>
      <c r="H182" s="459">
        <f>H183</f>
        <v>18536.600000000002</v>
      </c>
    </row>
    <row r="183" spans="1:8" s="167" customFormat="1" ht="80.25" customHeight="1">
      <c r="A183" s="196"/>
      <c r="B183" s="42" t="s">
        <v>76</v>
      </c>
      <c r="C183" s="61" t="s">
        <v>492</v>
      </c>
      <c r="D183" s="35" t="s">
        <v>726</v>
      </c>
      <c r="E183" s="35" t="s">
        <v>704</v>
      </c>
      <c r="F183" s="60" t="s">
        <v>655</v>
      </c>
      <c r="G183" s="60"/>
      <c r="H183" s="460">
        <f>H184</f>
        <v>18536.600000000002</v>
      </c>
    </row>
    <row r="184" spans="1:8" s="144" customFormat="1" ht="25.5">
      <c r="A184" s="29"/>
      <c r="B184" s="74" t="s">
        <v>650</v>
      </c>
      <c r="C184" s="28" t="s">
        <v>492</v>
      </c>
      <c r="D184" s="5" t="s">
        <v>726</v>
      </c>
      <c r="E184" s="5" t="s">
        <v>704</v>
      </c>
      <c r="F184" s="15" t="s">
        <v>655</v>
      </c>
      <c r="G184" s="15"/>
      <c r="H184" s="459">
        <f>H185+H190</f>
        <v>18536.600000000002</v>
      </c>
    </row>
    <row r="185" spans="1:8" s="144" customFormat="1" ht="12.75">
      <c r="A185" s="29"/>
      <c r="B185" s="74" t="s">
        <v>651</v>
      </c>
      <c r="C185" s="28" t="s">
        <v>492</v>
      </c>
      <c r="D185" s="5" t="s">
        <v>726</v>
      </c>
      <c r="E185" s="5" t="s">
        <v>704</v>
      </c>
      <c r="F185" s="15" t="s">
        <v>656</v>
      </c>
      <c r="G185" s="15"/>
      <c r="H185" s="459">
        <f>H186+H188</f>
        <v>2889.9</v>
      </c>
    </row>
    <row r="186" spans="1:8" s="144" customFormat="1" ht="12.75" customHeight="1">
      <c r="A186" s="29"/>
      <c r="B186" s="74" t="s">
        <v>652</v>
      </c>
      <c r="C186" s="28" t="s">
        <v>492</v>
      </c>
      <c r="D186" s="5" t="s">
        <v>726</v>
      </c>
      <c r="E186" s="5" t="s">
        <v>704</v>
      </c>
      <c r="F186" s="15" t="s">
        <v>657</v>
      </c>
      <c r="G186" s="15"/>
      <c r="H186" s="457">
        <f>H187</f>
        <v>1650.4</v>
      </c>
    </row>
    <row r="187" spans="1:8" s="144" customFormat="1" ht="12.75">
      <c r="A187" s="29"/>
      <c r="B187" s="74" t="s">
        <v>687</v>
      </c>
      <c r="C187" s="28" t="s">
        <v>492</v>
      </c>
      <c r="D187" s="5" t="s">
        <v>726</v>
      </c>
      <c r="E187" s="5" t="s">
        <v>704</v>
      </c>
      <c r="F187" s="15" t="s">
        <v>657</v>
      </c>
      <c r="G187" s="21" t="s">
        <v>745</v>
      </c>
      <c r="H187" s="457">
        <v>1650.4</v>
      </c>
    </row>
    <row r="188" spans="1:8" s="144" customFormat="1" ht="12.75">
      <c r="A188" s="29"/>
      <c r="B188" s="74" t="s">
        <v>653</v>
      </c>
      <c r="C188" s="28" t="s">
        <v>492</v>
      </c>
      <c r="D188" s="5" t="s">
        <v>726</v>
      </c>
      <c r="E188" s="5" t="s">
        <v>704</v>
      </c>
      <c r="F188" s="15" t="s">
        <v>658</v>
      </c>
      <c r="G188" s="15"/>
      <c r="H188" s="457">
        <f>H189</f>
        <v>1239.5</v>
      </c>
    </row>
    <row r="189" spans="1:8" s="144" customFormat="1" ht="12.75">
      <c r="A189" s="29"/>
      <c r="B189" s="74" t="s">
        <v>622</v>
      </c>
      <c r="C189" s="28" t="s">
        <v>492</v>
      </c>
      <c r="D189" s="5" t="s">
        <v>726</v>
      </c>
      <c r="E189" s="5" t="s">
        <v>704</v>
      </c>
      <c r="F189" s="15" t="s">
        <v>658</v>
      </c>
      <c r="G189" s="15" t="s">
        <v>623</v>
      </c>
      <c r="H189" s="457">
        <v>1239.5</v>
      </c>
    </row>
    <row r="190" spans="1:8" s="144" customFormat="1" ht="13.5" customHeight="1">
      <c r="A190" s="29"/>
      <c r="B190" s="74" t="s">
        <v>654</v>
      </c>
      <c r="C190" s="28" t="s">
        <v>492</v>
      </c>
      <c r="D190" s="5" t="s">
        <v>726</v>
      </c>
      <c r="E190" s="5" t="s">
        <v>704</v>
      </c>
      <c r="F190" s="15" t="s">
        <v>679</v>
      </c>
      <c r="G190" s="21"/>
      <c r="H190" s="457">
        <f>H191</f>
        <v>15646.7</v>
      </c>
    </row>
    <row r="191" spans="1:8" s="144" customFormat="1" ht="12.75">
      <c r="A191" s="29"/>
      <c r="B191" s="74" t="s">
        <v>687</v>
      </c>
      <c r="C191" s="28" t="s">
        <v>492</v>
      </c>
      <c r="D191" s="5" t="s">
        <v>726</v>
      </c>
      <c r="E191" s="5" t="s">
        <v>704</v>
      </c>
      <c r="F191" s="15" t="s">
        <v>679</v>
      </c>
      <c r="G191" s="21" t="s">
        <v>745</v>
      </c>
      <c r="H191" s="457">
        <v>15646.7</v>
      </c>
    </row>
    <row r="192" spans="1:8" s="4" customFormat="1" ht="25.5">
      <c r="A192" s="170">
        <v>2</v>
      </c>
      <c r="B192" s="29" t="s">
        <v>497</v>
      </c>
      <c r="C192" s="306"/>
      <c r="D192" s="306"/>
      <c r="E192" s="307"/>
      <c r="F192" s="166"/>
      <c r="G192" s="28"/>
      <c r="H192" s="453">
        <f>H193+H203</f>
        <v>97890.9</v>
      </c>
    </row>
    <row r="193" spans="1:8" s="18" customFormat="1" ht="12.75">
      <c r="A193" s="190"/>
      <c r="B193" s="46" t="s">
        <v>778</v>
      </c>
      <c r="C193" s="46">
        <v>850</v>
      </c>
      <c r="D193" s="46" t="s">
        <v>707</v>
      </c>
      <c r="E193" s="46" t="s">
        <v>483</v>
      </c>
      <c r="F193" s="47" t="s">
        <v>729</v>
      </c>
      <c r="G193" s="47" t="s">
        <v>730</v>
      </c>
      <c r="H193" s="454">
        <f>H194+H199</f>
        <v>11684</v>
      </c>
    </row>
    <row r="194" spans="1:8" s="165" customFormat="1" ht="38.25">
      <c r="A194" s="29"/>
      <c r="B194" s="50" t="s">
        <v>693</v>
      </c>
      <c r="C194" s="30" t="s">
        <v>446</v>
      </c>
      <c r="D194" s="51" t="s">
        <v>707</v>
      </c>
      <c r="E194" s="51" t="s">
        <v>703</v>
      </c>
      <c r="F194" s="51"/>
      <c r="G194" s="51"/>
      <c r="H194" s="453">
        <f>H195</f>
        <v>8184</v>
      </c>
    </row>
    <row r="195" spans="1:8" s="144" customFormat="1" ht="39" customHeight="1">
      <c r="A195" s="29"/>
      <c r="B195" s="163" t="s">
        <v>619</v>
      </c>
      <c r="C195" s="28" t="s">
        <v>446</v>
      </c>
      <c r="D195" s="5" t="s">
        <v>707</v>
      </c>
      <c r="E195" s="5" t="s">
        <v>703</v>
      </c>
      <c r="F195" s="44" t="s">
        <v>618</v>
      </c>
      <c r="G195" s="44" t="s">
        <v>730</v>
      </c>
      <c r="H195" s="457">
        <f>H196</f>
        <v>8184</v>
      </c>
    </row>
    <row r="196" spans="1:8" s="144" customFormat="1" ht="12.75">
      <c r="A196" s="29"/>
      <c r="B196" s="41" t="s">
        <v>744</v>
      </c>
      <c r="C196" s="28" t="s">
        <v>446</v>
      </c>
      <c r="D196" s="5" t="s">
        <v>707</v>
      </c>
      <c r="E196" s="5" t="s">
        <v>703</v>
      </c>
      <c r="F196" s="44" t="s">
        <v>624</v>
      </c>
      <c r="G196" s="44" t="s">
        <v>730</v>
      </c>
      <c r="H196" s="457">
        <f>H197+H198</f>
        <v>8184</v>
      </c>
    </row>
    <row r="197" spans="1:8" s="144" customFormat="1" ht="12.75">
      <c r="A197" s="29"/>
      <c r="B197" s="41" t="s">
        <v>622</v>
      </c>
      <c r="C197" s="28" t="s">
        <v>446</v>
      </c>
      <c r="D197" s="5" t="s">
        <v>707</v>
      </c>
      <c r="E197" s="5" t="s">
        <v>703</v>
      </c>
      <c r="F197" s="44" t="s">
        <v>624</v>
      </c>
      <c r="G197" s="44" t="s">
        <v>623</v>
      </c>
      <c r="H197" s="457">
        <f>7681.2+327.1+175.7-7.9</f>
        <v>8176.1</v>
      </c>
    </row>
    <row r="198" spans="1:8" s="167" customFormat="1" ht="39">
      <c r="A198" s="196"/>
      <c r="B198" s="205" t="s">
        <v>100</v>
      </c>
      <c r="C198" s="61" t="s">
        <v>446</v>
      </c>
      <c r="D198" s="35" t="s">
        <v>707</v>
      </c>
      <c r="E198" s="35" t="s">
        <v>703</v>
      </c>
      <c r="F198" s="49" t="s">
        <v>624</v>
      </c>
      <c r="G198" s="49" t="s">
        <v>623</v>
      </c>
      <c r="H198" s="458">
        <v>7.9</v>
      </c>
    </row>
    <row r="199" spans="1:8" s="189" customFormat="1" ht="12.75">
      <c r="A199" s="29"/>
      <c r="B199" s="52" t="s">
        <v>35</v>
      </c>
      <c r="C199" s="30" t="s">
        <v>446</v>
      </c>
      <c r="D199" s="30" t="s">
        <v>707</v>
      </c>
      <c r="E199" s="30" t="s">
        <v>725</v>
      </c>
      <c r="F199" s="30"/>
      <c r="G199" s="30"/>
      <c r="H199" s="453">
        <f>H200</f>
        <v>3500</v>
      </c>
    </row>
    <row r="200" spans="1:8" s="198" customFormat="1" ht="13.5">
      <c r="A200" s="196"/>
      <c r="B200" s="41" t="s">
        <v>750</v>
      </c>
      <c r="C200" s="40">
        <v>850</v>
      </c>
      <c r="D200" s="40" t="s">
        <v>707</v>
      </c>
      <c r="E200" s="40" t="s">
        <v>725</v>
      </c>
      <c r="F200" s="40" t="s">
        <v>751</v>
      </c>
      <c r="G200" s="44" t="s">
        <v>730</v>
      </c>
      <c r="H200" s="457">
        <f>H201</f>
        <v>3500</v>
      </c>
    </row>
    <row r="201" spans="1:8" s="198" customFormat="1" ht="13.5">
      <c r="A201" s="196"/>
      <c r="B201" s="41" t="s">
        <v>752</v>
      </c>
      <c r="C201" s="40">
        <v>850</v>
      </c>
      <c r="D201" s="40" t="s">
        <v>707</v>
      </c>
      <c r="E201" s="40" t="s">
        <v>725</v>
      </c>
      <c r="F201" s="40" t="s">
        <v>695</v>
      </c>
      <c r="G201" s="44" t="s">
        <v>730</v>
      </c>
      <c r="H201" s="457">
        <f>H202</f>
        <v>3500</v>
      </c>
    </row>
    <row r="202" spans="1:8" s="189" customFormat="1" ht="12.75">
      <c r="A202" s="29"/>
      <c r="B202" s="41" t="s">
        <v>746</v>
      </c>
      <c r="C202" s="40">
        <v>850</v>
      </c>
      <c r="D202" s="40" t="s">
        <v>707</v>
      </c>
      <c r="E202" s="40" t="s">
        <v>725</v>
      </c>
      <c r="F202" s="40" t="s">
        <v>695</v>
      </c>
      <c r="G202" s="44" t="s">
        <v>694</v>
      </c>
      <c r="H202" s="457">
        <v>3500</v>
      </c>
    </row>
    <row r="203" spans="1:8" s="165" customFormat="1" ht="12.75">
      <c r="A203" s="29"/>
      <c r="B203" s="29" t="s">
        <v>55</v>
      </c>
      <c r="C203" s="46">
        <v>850</v>
      </c>
      <c r="D203" s="30" t="s">
        <v>725</v>
      </c>
      <c r="E203" s="33"/>
      <c r="F203" s="54"/>
      <c r="G203" s="54"/>
      <c r="H203" s="453">
        <f>H204+H211+H218+H228</f>
        <v>86206.9</v>
      </c>
    </row>
    <row r="204" spans="1:8" s="165" customFormat="1" ht="25.5">
      <c r="A204" s="29"/>
      <c r="B204" s="29" t="s">
        <v>96</v>
      </c>
      <c r="C204" s="46">
        <v>850</v>
      </c>
      <c r="D204" s="30" t="s">
        <v>725</v>
      </c>
      <c r="E204" s="33" t="s">
        <v>707</v>
      </c>
      <c r="F204" s="54"/>
      <c r="G204" s="54"/>
      <c r="H204" s="453">
        <f>H205</f>
        <v>65801.7</v>
      </c>
    </row>
    <row r="205" spans="1:8" s="144" customFormat="1" ht="12.75">
      <c r="A205" s="29"/>
      <c r="B205" s="14" t="s">
        <v>591</v>
      </c>
      <c r="C205" s="40">
        <v>850</v>
      </c>
      <c r="D205" s="5" t="s">
        <v>725</v>
      </c>
      <c r="E205" s="5" t="s">
        <v>707</v>
      </c>
      <c r="F205" s="15" t="s">
        <v>590</v>
      </c>
      <c r="G205" s="15"/>
      <c r="H205" s="457">
        <f>H206</f>
        <v>65801.7</v>
      </c>
    </row>
    <row r="206" spans="1:8" s="144" customFormat="1" ht="25.5">
      <c r="A206" s="29"/>
      <c r="B206" s="14" t="s">
        <v>593</v>
      </c>
      <c r="C206" s="40">
        <v>850</v>
      </c>
      <c r="D206" s="5" t="s">
        <v>725</v>
      </c>
      <c r="E206" s="5" t="s">
        <v>707</v>
      </c>
      <c r="F206" s="15" t="s">
        <v>592</v>
      </c>
      <c r="G206" s="15"/>
      <c r="H206" s="457">
        <f>H207</f>
        <v>65801.7</v>
      </c>
    </row>
    <row r="207" spans="1:8" s="144" customFormat="1" ht="12.75">
      <c r="A207" s="29"/>
      <c r="B207" s="14" t="s">
        <v>595</v>
      </c>
      <c r="C207" s="40">
        <v>850</v>
      </c>
      <c r="D207" s="5" t="s">
        <v>725</v>
      </c>
      <c r="E207" s="5" t="s">
        <v>707</v>
      </c>
      <c r="F207" s="15" t="s">
        <v>592</v>
      </c>
      <c r="G207" s="15" t="s">
        <v>594</v>
      </c>
      <c r="H207" s="457">
        <f>SUM(H208:H210)</f>
        <v>65801.7</v>
      </c>
    </row>
    <row r="208" spans="1:8" s="144" customFormat="1" ht="40.5" customHeight="1">
      <c r="A208" s="29"/>
      <c r="B208" s="59" t="s">
        <v>14</v>
      </c>
      <c r="C208" s="42">
        <v>850</v>
      </c>
      <c r="D208" s="35" t="s">
        <v>725</v>
      </c>
      <c r="E208" s="35" t="s">
        <v>707</v>
      </c>
      <c r="F208" s="60" t="s">
        <v>592</v>
      </c>
      <c r="G208" s="60" t="s">
        <v>594</v>
      </c>
      <c r="H208" s="458">
        <v>33031.9</v>
      </c>
    </row>
    <row r="209" spans="1:8" s="144" customFormat="1" ht="38.25">
      <c r="A209" s="29"/>
      <c r="B209" s="70" t="s">
        <v>81</v>
      </c>
      <c r="C209" s="42">
        <v>850</v>
      </c>
      <c r="D209" s="35" t="s">
        <v>725</v>
      </c>
      <c r="E209" s="35" t="s">
        <v>707</v>
      </c>
      <c r="F209" s="60" t="s">
        <v>592</v>
      </c>
      <c r="G209" s="60" t="s">
        <v>594</v>
      </c>
      <c r="H209" s="458">
        <v>32569.8</v>
      </c>
    </row>
    <row r="210" spans="1:8" s="206" customFormat="1" ht="39">
      <c r="A210" s="196"/>
      <c r="B210" s="59" t="s">
        <v>15</v>
      </c>
      <c r="C210" s="42">
        <v>850</v>
      </c>
      <c r="D210" s="35" t="s">
        <v>725</v>
      </c>
      <c r="E210" s="35" t="s">
        <v>707</v>
      </c>
      <c r="F210" s="60" t="s">
        <v>592</v>
      </c>
      <c r="G210" s="60" t="s">
        <v>594</v>
      </c>
      <c r="H210" s="458">
        <v>200</v>
      </c>
    </row>
    <row r="211" spans="1:8" s="206" customFormat="1" ht="26.25">
      <c r="A211" s="196"/>
      <c r="B211" s="29" t="s">
        <v>97</v>
      </c>
      <c r="C211" s="46">
        <v>850</v>
      </c>
      <c r="D211" s="33" t="s">
        <v>725</v>
      </c>
      <c r="E211" s="33" t="s">
        <v>560</v>
      </c>
      <c r="F211" s="26"/>
      <c r="G211" s="26"/>
      <c r="H211" s="453">
        <f>H215+H212</f>
        <v>7196.5</v>
      </c>
    </row>
    <row r="212" spans="1:8" s="206" customFormat="1" ht="13.5">
      <c r="A212" s="196"/>
      <c r="B212" s="74" t="s">
        <v>688</v>
      </c>
      <c r="C212" s="40">
        <v>850</v>
      </c>
      <c r="D212" s="5" t="s">
        <v>725</v>
      </c>
      <c r="E212" s="5" t="s">
        <v>560</v>
      </c>
      <c r="F212" s="15" t="s">
        <v>689</v>
      </c>
      <c r="G212" s="15"/>
      <c r="H212" s="457">
        <f>H213</f>
        <v>5246.5</v>
      </c>
    </row>
    <row r="213" spans="1:8" s="206" customFormat="1" ht="51.75">
      <c r="A213" s="196"/>
      <c r="B213" s="74" t="s">
        <v>680</v>
      </c>
      <c r="C213" s="40">
        <v>850</v>
      </c>
      <c r="D213" s="5" t="s">
        <v>725</v>
      </c>
      <c r="E213" s="5" t="s">
        <v>549</v>
      </c>
      <c r="F213" s="15" t="s">
        <v>681</v>
      </c>
      <c r="G213" s="15"/>
      <c r="H213" s="457">
        <f>H214</f>
        <v>5246.5</v>
      </c>
    </row>
    <row r="214" spans="1:8" s="206" customFormat="1" ht="13.5">
      <c r="A214" s="196"/>
      <c r="B214" s="74" t="s">
        <v>587</v>
      </c>
      <c r="C214" s="40">
        <v>850</v>
      </c>
      <c r="D214" s="5" t="s">
        <v>725</v>
      </c>
      <c r="E214" s="5" t="s">
        <v>549</v>
      </c>
      <c r="F214" s="15" t="s">
        <v>681</v>
      </c>
      <c r="G214" s="15" t="s">
        <v>743</v>
      </c>
      <c r="H214" s="457">
        <v>5246.5</v>
      </c>
    </row>
    <row r="215" spans="1:8" s="206" customFormat="1" ht="13.5">
      <c r="A215" s="196"/>
      <c r="B215" s="74" t="s">
        <v>716</v>
      </c>
      <c r="C215" s="40">
        <v>850</v>
      </c>
      <c r="D215" s="5" t="s">
        <v>725</v>
      </c>
      <c r="E215" s="5" t="s">
        <v>560</v>
      </c>
      <c r="F215" s="15" t="s">
        <v>700</v>
      </c>
      <c r="G215" s="15"/>
      <c r="H215" s="457">
        <f>H216</f>
        <v>1950</v>
      </c>
    </row>
    <row r="216" spans="1:8" s="206" customFormat="1" ht="13.5">
      <c r="A216" s="196"/>
      <c r="B216" s="74" t="s">
        <v>587</v>
      </c>
      <c r="C216" s="40">
        <v>850</v>
      </c>
      <c r="D216" s="5" t="s">
        <v>725</v>
      </c>
      <c r="E216" s="5" t="s">
        <v>549</v>
      </c>
      <c r="F216" s="15" t="s">
        <v>548</v>
      </c>
      <c r="G216" s="15" t="s">
        <v>743</v>
      </c>
      <c r="H216" s="457">
        <f>H217</f>
        <v>1950</v>
      </c>
    </row>
    <row r="217" spans="1:8" s="206" customFormat="1" ht="24.75" customHeight="1">
      <c r="A217" s="196"/>
      <c r="B217" s="75" t="s">
        <v>544</v>
      </c>
      <c r="C217" s="42">
        <v>850</v>
      </c>
      <c r="D217" s="5" t="s">
        <v>725</v>
      </c>
      <c r="E217" s="5" t="s">
        <v>560</v>
      </c>
      <c r="F217" s="15" t="s">
        <v>548</v>
      </c>
      <c r="G217" s="15" t="s">
        <v>743</v>
      </c>
      <c r="H217" s="457">
        <v>1950</v>
      </c>
    </row>
    <row r="218" spans="1:8" s="165" customFormat="1" ht="25.5">
      <c r="A218" s="29"/>
      <c r="B218" s="29" t="s">
        <v>98</v>
      </c>
      <c r="C218" s="46">
        <v>850</v>
      </c>
      <c r="D218" s="30" t="s">
        <v>725</v>
      </c>
      <c r="E218" s="33" t="s">
        <v>722</v>
      </c>
      <c r="F218" s="26"/>
      <c r="G218" s="26"/>
      <c r="H218" s="453">
        <f>H219+H222</f>
        <v>4146.7999999999993</v>
      </c>
    </row>
    <row r="219" spans="1:8" s="144" customFormat="1" ht="12.75" customHeight="1">
      <c r="A219" s="29"/>
      <c r="B219" s="41" t="s">
        <v>741</v>
      </c>
      <c r="C219" s="40">
        <v>850</v>
      </c>
      <c r="D219" s="40" t="s">
        <v>725</v>
      </c>
      <c r="E219" s="40" t="s">
        <v>722</v>
      </c>
      <c r="F219" s="40" t="s">
        <v>742</v>
      </c>
      <c r="G219" s="40" t="s">
        <v>730</v>
      </c>
      <c r="H219" s="457">
        <f>H220</f>
        <v>1073.5999999999999</v>
      </c>
    </row>
    <row r="220" spans="1:8" s="144" customFormat="1" ht="25.5">
      <c r="A220" s="29"/>
      <c r="B220" s="41" t="s">
        <v>596</v>
      </c>
      <c r="C220" s="40">
        <v>850</v>
      </c>
      <c r="D220" s="40" t="s">
        <v>725</v>
      </c>
      <c r="E220" s="40" t="s">
        <v>722</v>
      </c>
      <c r="F220" s="40" t="s">
        <v>597</v>
      </c>
      <c r="G220" s="40" t="s">
        <v>730</v>
      </c>
      <c r="H220" s="457">
        <f>H221</f>
        <v>1073.5999999999999</v>
      </c>
    </row>
    <row r="221" spans="1:8" s="144" customFormat="1" ht="12.75">
      <c r="A221" s="29"/>
      <c r="B221" s="41" t="s">
        <v>756</v>
      </c>
      <c r="C221" s="40">
        <v>850</v>
      </c>
      <c r="D221" s="40" t="s">
        <v>725</v>
      </c>
      <c r="E221" s="40" t="s">
        <v>722</v>
      </c>
      <c r="F221" s="40" t="s">
        <v>597</v>
      </c>
      <c r="G221" s="40" t="s">
        <v>582</v>
      </c>
      <c r="H221" s="457">
        <f>927+146.6</f>
        <v>1073.5999999999999</v>
      </c>
    </row>
    <row r="222" spans="1:8" s="165" customFormat="1" ht="12.75">
      <c r="A222" s="29"/>
      <c r="B222" s="41" t="s">
        <v>688</v>
      </c>
      <c r="C222" s="28" t="s">
        <v>446</v>
      </c>
      <c r="D222" s="28" t="s">
        <v>725</v>
      </c>
      <c r="E222" s="5" t="s">
        <v>722</v>
      </c>
      <c r="F222" s="44" t="s">
        <v>689</v>
      </c>
      <c r="G222" s="26"/>
      <c r="H222" s="457">
        <f>H223</f>
        <v>3073.2</v>
      </c>
    </row>
    <row r="223" spans="1:8" s="144" customFormat="1" ht="89.25">
      <c r="A223" s="29"/>
      <c r="B223" s="45" t="s">
        <v>585</v>
      </c>
      <c r="C223" s="28" t="s">
        <v>446</v>
      </c>
      <c r="D223" s="28" t="s">
        <v>725</v>
      </c>
      <c r="E223" s="5" t="s">
        <v>722</v>
      </c>
      <c r="F223" s="44" t="s">
        <v>690</v>
      </c>
      <c r="G223" s="15"/>
      <c r="H223" s="457">
        <f>H224</f>
        <v>3073.2</v>
      </c>
    </row>
    <row r="224" spans="1:8" s="144" customFormat="1" ht="12.75">
      <c r="A224" s="29"/>
      <c r="B224" s="48" t="s">
        <v>756</v>
      </c>
      <c r="C224" s="28" t="s">
        <v>446</v>
      </c>
      <c r="D224" s="28" t="s">
        <v>725</v>
      </c>
      <c r="E224" s="5" t="s">
        <v>722</v>
      </c>
      <c r="F224" s="44" t="s">
        <v>690</v>
      </c>
      <c r="G224" s="44" t="s">
        <v>582</v>
      </c>
      <c r="H224" s="457">
        <f>SUM(H225:H227)</f>
        <v>3073.2</v>
      </c>
    </row>
    <row r="225" spans="1:8" s="144" customFormat="1" ht="13.5" customHeight="1">
      <c r="A225" s="29"/>
      <c r="B225" s="42" t="s">
        <v>724</v>
      </c>
      <c r="C225" s="61" t="s">
        <v>446</v>
      </c>
      <c r="D225" s="61" t="s">
        <v>725</v>
      </c>
      <c r="E225" s="35" t="s">
        <v>722</v>
      </c>
      <c r="F225" s="49" t="s">
        <v>690</v>
      </c>
      <c r="G225" s="49" t="s">
        <v>582</v>
      </c>
      <c r="H225" s="458">
        <f>2168.8+314.2</f>
        <v>2483</v>
      </c>
    </row>
    <row r="226" spans="1:8" s="144" customFormat="1" ht="25.5">
      <c r="A226" s="29"/>
      <c r="B226" s="42" t="s">
        <v>86</v>
      </c>
      <c r="C226" s="61" t="s">
        <v>446</v>
      </c>
      <c r="D226" s="61" t="s">
        <v>725</v>
      </c>
      <c r="E226" s="35" t="s">
        <v>722</v>
      </c>
      <c r="F226" s="49" t="s">
        <v>690</v>
      </c>
      <c r="G226" s="49" t="s">
        <v>582</v>
      </c>
      <c r="H226" s="458">
        <f>207.2+21.8</f>
        <v>229</v>
      </c>
    </row>
    <row r="227" spans="1:8" s="144" customFormat="1" ht="38.25">
      <c r="A227" s="29"/>
      <c r="B227" s="42" t="s">
        <v>727</v>
      </c>
      <c r="C227" s="61" t="s">
        <v>446</v>
      </c>
      <c r="D227" s="61" t="s">
        <v>725</v>
      </c>
      <c r="E227" s="35" t="s">
        <v>722</v>
      </c>
      <c r="F227" s="49" t="s">
        <v>690</v>
      </c>
      <c r="G227" s="49" t="s">
        <v>582</v>
      </c>
      <c r="H227" s="458">
        <v>361.2</v>
      </c>
    </row>
    <row r="228" spans="1:8" s="206" customFormat="1" ht="13.5">
      <c r="A228" s="196"/>
      <c r="B228" s="46" t="s">
        <v>99</v>
      </c>
      <c r="C228" s="46">
        <v>850</v>
      </c>
      <c r="D228" s="30" t="s">
        <v>725</v>
      </c>
      <c r="E228" s="33" t="s">
        <v>704</v>
      </c>
      <c r="F228" s="47"/>
      <c r="G228" s="47"/>
      <c r="H228" s="453">
        <f>H229</f>
        <v>9061.9</v>
      </c>
    </row>
    <row r="229" spans="1:8" s="206" customFormat="1" ht="13.5">
      <c r="A229" s="196"/>
      <c r="B229" s="41" t="s">
        <v>688</v>
      </c>
      <c r="C229" s="40">
        <v>850</v>
      </c>
      <c r="D229" s="28" t="s">
        <v>725</v>
      </c>
      <c r="E229" s="5" t="s">
        <v>704</v>
      </c>
      <c r="F229" s="44" t="s">
        <v>689</v>
      </c>
      <c r="G229" s="44"/>
      <c r="H229" s="457">
        <f>H230</f>
        <v>9061.9</v>
      </c>
    </row>
    <row r="230" spans="1:8" s="206" customFormat="1" ht="26.25">
      <c r="A230" s="196"/>
      <c r="B230" s="41" t="s">
        <v>545</v>
      </c>
      <c r="C230" s="40">
        <v>850</v>
      </c>
      <c r="D230" s="28" t="s">
        <v>725</v>
      </c>
      <c r="E230" s="5" t="s">
        <v>704</v>
      </c>
      <c r="F230" s="44" t="s">
        <v>546</v>
      </c>
      <c r="G230" s="44"/>
      <c r="H230" s="457">
        <f>H231</f>
        <v>9061.9</v>
      </c>
    </row>
    <row r="231" spans="1:8" s="206" customFormat="1" ht="13.5">
      <c r="A231" s="196"/>
      <c r="B231" s="41" t="s">
        <v>99</v>
      </c>
      <c r="C231" s="40">
        <v>850</v>
      </c>
      <c r="D231" s="28" t="s">
        <v>725</v>
      </c>
      <c r="E231" s="5" t="s">
        <v>704</v>
      </c>
      <c r="F231" s="44" t="s">
        <v>546</v>
      </c>
      <c r="G231" s="44" t="s">
        <v>547</v>
      </c>
      <c r="H231" s="457">
        <f>250+6300+2511.9</f>
        <v>9061.9</v>
      </c>
    </row>
    <row r="232" spans="1:8" s="144" customFormat="1" ht="25.5">
      <c r="A232" s="29">
        <v>3</v>
      </c>
      <c r="B232" s="308" t="s">
        <v>498</v>
      </c>
      <c r="C232" s="30" t="s">
        <v>499</v>
      </c>
      <c r="D232" s="28"/>
      <c r="E232" s="166"/>
      <c r="F232" s="166"/>
      <c r="G232" s="28"/>
      <c r="H232" s="453">
        <f>H233+H296</f>
        <v>470478.6</v>
      </c>
    </row>
    <row r="233" spans="1:8" s="144" customFormat="1" ht="13.5">
      <c r="A233" s="196"/>
      <c r="B233" s="58" t="s">
        <v>554</v>
      </c>
      <c r="C233" s="30" t="s">
        <v>499</v>
      </c>
      <c r="D233" s="30" t="s">
        <v>706</v>
      </c>
      <c r="E233" s="31"/>
      <c r="F233" s="31"/>
      <c r="G233" s="30"/>
      <c r="H233" s="453">
        <f>H234+H241+H259+H269</f>
        <v>464593.89999999997</v>
      </c>
    </row>
    <row r="234" spans="1:8" s="144" customFormat="1" ht="12.75">
      <c r="A234" s="29"/>
      <c r="B234" s="50" t="s">
        <v>43</v>
      </c>
      <c r="C234" s="30" t="s">
        <v>499</v>
      </c>
      <c r="D234" s="33" t="s">
        <v>706</v>
      </c>
      <c r="E234" s="33" t="s">
        <v>707</v>
      </c>
      <c r="F234" s="54"/>
      <c r="G234" s="54"/>
      <c r="H234" s="453">
        <f>H235</f>
        <v>125261.59999999999</v>
      </c>
    </row>
    <row r="235" spans="1:8" s="144" customFormat="1" ht="12.75">
      <c r="A235" s="29"/>
      <c r="B235" s="11" t="s">
        <v>17</v>
      </c>
      <c r="C235" s="28" t="s">
        <v>499</v>
      </c>
      <c r="D235" s="5" t="s">
        <v>706</v>
      </c>
      <c r="E235" s="5" t="s">
        <v>707</v>
      </c>
      <c r="F235" s="21" t="s">
        <v>708</v>
      </c>
      <c r="G235" s="21"/>
      <c r="H235" s="457">
        <f>H236</f>
        <v>125261.59999999999</v>
      </c>
    </row>
    <row r="236" spans="1:8" s="165" customFormat="1" ht="12.75">
      <c r="A236" s="29"/>
      <c r="B236" s="11" t="s">
        <v>570</v>
      </c>
      <c r="C236" s="28" t="s">
        <v>499</v>
      </c>
      <c r="D236" s="5" t="s">
        <v>706</v>
      </c>
      <c r="E236" s="5" t="s">
        <v>707</v>
      </c>
      <c r="F236" s="21" t="s">
        <v>598</v>
      </c>
      <c r="G236" s="21"/>
      <c r="H236" s="457">
        <f>SUM(H237:H240)</f>
        <v>125261.59999999999</v>
      </c>
    </row>
    <row r="237" spans="1:8" s="165" customFormat="1" ht="12.75">
      <c r="A237" s="29"/>
      <c r="B237" s="14" t="s">
        <v>600</v>
      </c>
      <c r="C237" s="28" t="s">
        <v>499</v>
      </c>
      <c r="D237" s="5" t="s">
        <v>706</v>
      </c>
      <c r="E237" s="5" t="s">
        <v>707</v>
      </c>
      <c r="F237" s="21" t="s">
        <v>598</v>
      </c>
      <c r="G237" s="21" t="s">
        <v>599</v>
      </c>
      <c r="H237" s="457">
        <f>100203.8+11621.2+3044.8+1102-74.6+1356.5+437.2</f>
        <v>117690.9</v>
      </c>
    </row>
    <row r="238" spans="1:8" s="165" customFormat="1" ht="12.75">
      <c r="A238" s="203"/>
      <c r="B238" s="64" t="s">
        <v>773</v>
      </c>
      <c r="C238" s="61" t="s">
        <v>499</v>
      </c>
      <c r="D238" s="35" t="s">
        <v>706</v>
      </c>
      <c r="E238" s="35" t="s">
        <v>707</v>
      </c>
      <c r="F238" s="27" t="s">
        <v>598</v>
      </c>
      <c r="G238" s="27" t="s">
        <v>599</v>
      </c>
      <c r="H238" s="458">
        <f>5042.1+550.9</f>
        <v>5593</v>
      </c>
    </row>
    <row r="239" spans="1:8" s="167" customFormat="1" ht="39">
      <c r="A239" s="196"/>
      <c r="B239" s="59" t="s">
        <v>727</v>
      </c>
      <c r="C239" s="61" t="s">
        <v>499</v>
      </c>
      <c r="D239" s="35" t="s">
        <v>706</v>
      </c>
      <c r="E239" s="35" t="s">
        <v>707</v>
      </c>
      <c r="F239" s="27" t="s">
        <v>598</v>
      </c>
      <c r="G239" s="27" t="s">
        <v>599</v>
      </c>
      <c r="H239" s="458">
        <v>1667.7</v>
      </c>
    </row>
    <row r="240" spans="1:8" s="168" customFormat="1" ht="42" customHeight="1">
      <c r="A240" s="196"/>
      <c r="B240" s="59" t="s">
        <v>500</v>
      </c>
      <c r="C240" s="61" t="s">
        <v>499</v>
      </c>
      <c r="D240" s="197" t="s">
        <v>706</v>
      </c>
      <c r="E240" s="197" t="s">
        <v>707</v>
      </c>
      <c r="F240" s="60" t="s">
        <v>598</v>
      </c>
      <c r="G240" s="60" t="s">
        <v>599</v>
      </c>
      <c r="H240" s="458">
        <v>310</v>
      </c>
    </row>
    <row r="241" spans="1:8" s="144" customFormat="1" ht="12.75">
      <c r="A241" s="29"/>
      <c r="B241" s="50" t="s">
        <v>44</v>
      </c>
      <c r="C241" s="30" t="s">
        <v>499</v>
      </c>
      <c r="D241" s="33" t="s">
        <v>706</v>
      </c>
      <c r="E241" s="33" t="s">
        <v>560</v>
      </c>
      <c r="F241" s="54"/>
      <c r="G241" s="54"/>
      <c r="H241" s="453">
        <f>H242+H250+H256</f>
        <v>296133.39999999997</v>
      </c>
    </row>
    <row r="242" spans="1:8" s="167" customFormat="1" ht="26.25">
      <c r="A242" s="210"/>
      <c r="B242" s="9" t="s">
        <v>18</v>
      </c>
      <c r="C242" s="28" t="s">
        <v>499</v>
      </c>
      <c r="D242" s="10" t="s">
        <v>706</v>
      </c>
      <c r="E242" s="10" t="s">
        <v>560</v>
      </c>
      <c r="F242" s="15" t="s">
        <v>709</v>
      </c>
      <c r="G242" s="15"/>
      <c r="H242" s="457">
        <f>H243</f>
        <v>261359.2</v>
      </c>
    </row>
    <row r="243" spans="1:8" s="144" customFormat="1" ht="12.75">
      <c r="A243" s="203"/>
      <c r="B243" s="11" t="s">
        <v>570</v>
      </c>
      <c r="C243" s="28" t="s">
        <v>499</v>
      </c>
      <c r="D243" s="5" t="s">
        <v>706</v>
      </c>
      <c r="E243" s="5" t="s">
        <v>560</v>
      </c>
      <c r="F243" s="21" t="s">
        <v>603</v>
      </c>
      <c r="G243" s="21"/>
      <c r="H243" s="457">
        <f>SUM(H244:H249)</f>
        <v>261359.2</v>
      </c>
    </row>
    <row r="244" spans="1:8" s="144" customFormat="1" ht="12.75">
      <c r="A244" s="203"/>
      <c r="B244" s="14" t="s">
        <v>600</v>
      </c>
      <c r="C244" s="28" t="s">
        <v>499</v>
      </c>
      <c r="D244" s="5" t="s">
        <v>706</v>
      </c>
      <c r="E244" s="5" t="s">
        <v>560</v>
      </c>
      <c r="F244" s="21" t="s">
        <v>603</v>
      </c>
      <c r="G244" s="21" t="s">
        <v>599</v>
      </c>
      <c r="H244" s="457">
        <f>44037.8+2199.6+230+1573.4+68.7-1040.9-500-48.5</f>
        <v>46520.1</v>
      </c>
    </row>
    <row r="245" spans="1:8" s="144" customFormat="1" ht="12.75">
      <c r="A245" s="203"/>
      <c r="B245" s="64" t="s">
        <v>773</v>
      </c>
      <c r="C245" s="61" t="s">
        <v>499</v>
      </c>
      <c r="D245" s="35" t="s">
        <v>706</v>
      </c>
      <c r="E245" s="35" t="s">
        <v>560</v>
      </c>
      <c r="F245" s="27" t="s">
        <v>603</v>
      </c>
      <c r="G245" s="27" t="s">
        <v>599</v>
      </c>
      <c r="H245" s="458">
        <f>21881.8+1415.9</f>
        <v>23297.7</v>
      </c>
    </row>
    <row r="246" spans="1:8" s="167" customFormat="1" ht="39">
      <c r="A246" s="196"/>
      <c r="B246" s="59" t="s">
        <v>727</v>
      </c>
      <c r="C246" s="61" t="s">
        <v>499</v>
      </c>
      <c r="D246" s="35" t="s">
        <v>706</v>
      </c>
      <c r="E246" s="35" t="s">
        <v>560</v>
      </c>
      <c r="F246" s="27" t="s">
        <v>603</v>
      </c>
      <c r="G246" s="27" t="s">
        <v>599</v>
      </c>
      <c r="H246" s="458">
        <v>2567</v>
      </c>
    </row>
    <row r="247" spans="1:8" s="167" customFormat="1" ht="13.5">
      <c r="A247" s="210"/>
      <c r="B247" s="207" t="s">
        <v>16</v>
      </c>
      <c r="C247" s="61" t="s">
        <v>499</v>
      </c>
      <c r="D247" s="35" t="s">
        <v>706</v>
      </c>
      <c r="E247" s="35" t="s">
        <v>560</v>
      </c>
      <c r="F247" s="27" t="s">
        <v>603</v>
      </c>
      <c r="G247" s="27" t="s">
        <v>599</v>
      </c>
      <c r="H247" s="461">
        <f>169373+17525.6</f>
        <v>186898.6</v>
      </c>
    </row>
    <row r="248" spans="1:8" s="167" customFormat="1" ht="13.5">
      <c r="A248" s="210"/>
      <c r="B248" s="207" t="s">
        <v>724</v>
      </c>
      <c r="C248" s="61" t="s">
        <v>499</v>
      </c>
      <c r="D248" s="35" t="s">
        <v>706</v>
      </c>
      <c r="E248" s="35" t="s">
        <v>560</v>
      </c>
      <c r="F248" s="27" t="s">
        <v>603</v>
      </c>
      <c r="G248" s="27" t="s">
        <v>599</v>
      </c>
      <c r="H248" s="458">
        <f>146.4-70.6</f>
        <v>75.800000000000011</v>
      </c>
    </row>
    <row r="249" spans="1:8" s="168" customFormat="1" ht="40.5" customHeight="1">
      <c r="A249" s="210"/>
      <c r="B249" s="59" t="s">
        <v>500</v>
      </c>
      <c r="C249" s="61" t="s">
        <v>499</v>
      </c>
      <c r="D249" s="197" t="s">
        <v>706</v>
      </c>
      <c r="E249" s="197" t="s">
        <v>560</v>
      </c>
      <c r="F249" s="60" t="s">
        <v>603</v>
      </c>
      <c r="G249" s="60" t="s">
        <v>599</v>
      </c>
      <c r="H249" s="458">
        <v>2000</v>
      </c>
    </row>
    <row r="250" spans="1:8" s="209" customFormat="1" ht="13.5">
      <c r="A250" s="436"/>
      <c r="B250" s="37" t="s">
        <v>19</v>
      </c>
      <c r="C250" s="208" t="s">
        <v>499</v>
      </c>
      <c r="D250" s="36" t="s">
        <v>706</v>
      </c>
      <c r="E250" s="36" t="s">
        <v>560</v>
      </c>
      <c r="F250" s="38" t="s">
        <v>20</v>
      </c>
      <c r="G250" s="38"/>
      <c r="H250" s="462">
        <f>SUM(H252:H255)</f>
        <v>30184.6</v>
      </c>
    </row>
    <row r="251" spans="1:8" s="209" customFormat="1" ht="13.5">
      <c r="A251" s="436"/>
      <c r="B251" s="11" t="s">
        <v>570</v>
      </c>
      <c r="C251" s="28" t="s">
        <v>499</v>
      </c>
      <c r="D251" s="5" t="s">
        <v>706</v>
      </c>
      <c r="E251" s="5" t="s">
        <v>560</v>
      </c>
      <c r="F251" s="21" t="s">
        <v>604</v>
      </c>
      <c r="G251" s="38"/>
      <c r="H251" s="462">
        <f>SUM(H252:H255)</f>
        <v>30184.6</v>
      </c>
    </row>
    <row r="252" spans="1:8" s="167" customFormat="1" ht="13.5">
      <c r="A252" s="210"/>
      <c r="B252" s="14" t="s">
        <v>600</v>
      </c>
      <c r="C252" s="28" t="s">
        <v>499</v>
      </c>
      <c r="D252" s="5" t="s">
        <v>706</v>
      </c>
      <c r="E252" s="5" t="s">
        <v>560</v>
      </c>
      <c r="F252" s="21" t="s">
        <v>604</v>
      </c>
      <c r="G252" s="21" t="s">
        <v>599</v>
      </c>
      <c r="H252" s="457">
        <f>21384.4+4666.1+1222.5+700+74.7+23.8+500</f>
        <v>28571.5</v>
      </c>
    </row>
    <row r="253" spans="1:8" s="144" customFormat="1" ht="12.75">
      <c r="A253" s="203"/>
      <c r="B253" s="64" t="s">
        <v>773</v>
      </c>
      <c r="C253" s="61" t="s">
        <v>499</v>
      </c>
      <c r="D253" s="35" t="s">
        <v>706</v>
      </c>
      <c r="E253" s="35" t="s">
        <v>560</v>
      </c>
      <c r="F253" s="27" t="s">
        <v>604</v>
      </c>
      <c r="G253" s="27" t="s">
        <v>599</v>
      </c>
      <c r="H253" s="458">
        <f>1094.7+175.6</f>
        <v>1270.3</v>
      </c>
    </row>
    <row r="254" spans="1:8" s="167" customFormat="1" ht="39">
      <c r="A254" s="196"/>
      <c r="B254" s="59" t="s">
        <v>727</v>
      </c>
      <c r="C254" s="61" t="s">
        <v>499</v>
      </c>
      <c r="D254" s="35" t="s">
        <v>706</v>
      </c>
      <c r="E254" s="35" t="s">
        <v>560</v>
      </c>
      <c r="F254" s="27" t="s">
        <v>604</v>
      </c>
      <c r="G254" s="27" t="s">
        <v>599</v>
      </c>
      <c r="H254" s="458">
        <v>337</v>
      </c>
    </row>
    <row r="255" spans="1:8" s="167" customFormat="1" ht="13.5">
      <c r="A255" s="210"/>
      <c r="B255" s="207" t="s">
        <v>724</v>
      </c>
      <c r="C255" s="61" t="s">
        <v>499</v>
      </c>
      <c r="D255" s="35" t="s">
        <v>706</v>
      </c>
      <c r="E255" s="35" t="s">
        <v>560</v>
      </c>
      <c r="F255" s="27" t="s">
        <v>604</v>
      </c>
      <c r="G255" s="27" t="s">
        <v>599</v>
      </c>
      <c r="H255" s="458">
        <f>5+0.8</f>
        <v>5.8</v>
      </c>
    </row>
    <row r="256" spans="1:8" s="167" customFormat="1" ht="13.5">
      <c r="A256" s="210"/>
      <c r="B256" s="41" t="s">
        <v>719</v>
      </c>
      <c r="C256" s="28" t="s">
        <v>499</v>
      </c>
      <c r="D256" s="5" t="s">
        <v>706</v>
      </c>
      <c r="E256" s="5" t="s">
        <v>560</v>
      </c>
      <c r="F256" s="21" t="s">
        <v>718</v>
      </c>
      <c r="G256" s="21"/>
      <c r="H256" s="457">
        <f>H257</f>
        <v>4589.6000000000004</v>
      </c>
    </row>
    <row r="257" spans="1:8" s="144" customFormat="1" ht="25.5">
      <c r="A257" s="29"/>
      <c r="B257" s="13" t="s">
        <v>21</v>
      </c>
      <c r="C257" s="28" t="s">
        <v>499</v>
      </c>
      <c r="D257" s="5" t="s">
        <v>706</v>
      </c>
      <c r="E257" s="5" t="s">
        <v>560</v>
      </c>
      <c r="F257" s="21" t="s">
        <v>605</v>
      </c>
      <c r="G257" s="21"/>
      <c r="H257" s="457">
        <f>H258</f>
        <v>4589.6000000000004</v>
      </c>
    </row>
    <row r="258" spans="1:8" s="144" customFormat="1" ht="12.75">
      <c r="A258" s="29"/>
      <c r="B258" s="14" t="s">
        <v>600</v>
      </c>
      <c r="C258" s="28" t="s">
        <v>499</v>
      </c>
      <c r="D258" s="5" t="s">
        <v>706</v>
      </c>
      <c r="E258" s="5" t="s">
        <v>560</v>
      </c>
      <c r="F258" s="21" t="s">
        <v>605</v>
      </c>
      <c r="G258" s="21" t="s">
        <v>599</v>
      </c>
      <c r="H258" s="457">
        <v>4589.6000000000004</v>
      </c>
    </row>
    <row r="259" spans="1:8" s="206" customFormat="1" ht="13.5">
      <c r="A259" s="210"/>
      <c r="B259" s="50" t="s">
        <v>45</v>
      </c>
      <c r="C259" s="33" t="s">
        <v>499</v>
      </c>
      <c r="D259" s="33" t="s">
        <v>706</v>
      </c>
      <c r="E259" s="33" t="s">
        <v>706</v>
      </c>
      <c r="F259" s="202"/>
      <c r="G259" s="202"/>
      <c r="H259" s="453">
        <f>H260+H263+H266</f>
        <v>269.7</v>
      </c>
    </row>
    <row r="260" spans="1:8" s="164" customFormat="1" ht="12.75">
      <c r="A260" s="29"/>
      <c r="B260" s="11" t="s">
        <v>501</v>
      </c>
      <c r="C260" s="28" t="s">
        <v>499</v>
      </c>
      <c r="D260" s="5" t="s">
        <v>706</v>
      </c>
      <c r="E260" s="5" t="s">
        <v>706</v>
      </c>
      <c r="F260" s="5" t="s">
        <v>571</v>
      </c>
      <c r="G260" s="5"/>
      <c r="H260" s="457">
        <f>H261</f>
        <v>9</v>
      </c>
    </row>
    <row r="261" spans="1:8" s="164" customFormat="1" ht="12.75">
      <c r="A261" s="29"/>
      <c r="B261" s="11" t="s">
        <v>572</v>
      </c>
      <c r="C261" s="28" t="s">
        <v>499</v>
      </c>
      <c r="D261" s="5" t="s">
        <v>706</v>
      </c>
      <c r="E261" s="5" t="s">
        <v>706</v>
      </c>
      <c r="F261" s="5" t="s">
        <v>606</v>
      </c>
      <c r="G261" s="5"/>
      <c r="H261" s="457">
        <f>H262</f>
        <v>9</v>
      </c>
    </row>
    <row r="262" spans="1:8" s="164" customFormat="1" ht="12.75">
      <c r="A262" s="29"/>
      <c r="B262" s="14" t="s">
        <v>600</v>
      </c>
      <c r="C262" s="28" t="s">
        <v>499</v>
      </c>
      <c r="D262" s="5" t="s">
        <v>706</v>
      </c>
      <c r="E262" s="5" t="s">
        <v>706</v>
      </c>
      <c r="F262" s="5" t="s">
        <v>606</v>
      </c>
      <c r="G262" s="21" t="s">
        <v>599</v>
      </c>
      <c r="H262" s="457">
        <f>200+9-200</f>
        <v>9</v>
      </c>
    </row>
    <row r="263" spans="1:8" s="164" customFormat="1" ht="12.75" customHeight="1">
      <c r="A263" s="29"/>
      <c r="B263" s="14" t="s">
        <v>669</v>
      </c>
      <c r="C263" s="28" t="s">
        <v>499</v>
      </c>
      <c r="D263" s="5" t="s">
        <v>706</v>
      </c>
      <c r="E263" s="5" t="s">
        <v>706</v>
      </c>
      <c r="F263" s="5" t="s">
        <v>671</v>
      </c>
      <c r="G263" s="21"/>
      <c r="H263" s="457">
        <f>H264</f>
        <v>12.2</v>
      </c>
    </row>
    <row r="264" spans="1:8" s="164" customFormat="1" ht="12.75">
      <c r="A264" s="29"/>
      <c r="B264" s="14" t="s">
        <v>670</v>
      </c>
      <c r="C264" s="28" t="s">
        <v>499</v>
      </c>
      <c r="D264" s="5" t="s">
        <v>706</v>
      </c>
      <c r="E264" s="5" t="s">
        <v>706</v>
      </c>
      <c r="F264" s="5" t="s">
        <v>672</v>
      </c>
      <c r="G264" s="21"/>
      <c r="H264" s="457">
        <f>H265</f>
        <v>12.2</v>
      </c>
    </row>
    <row r="265" spans="1:8" s="164" customFormat="1" ht="12.75">
      <c r="A265" s="29"/>
      <c r="B265" s="14" t="s">
        <v>600</v>
      </c>
      <c r="C265" s="28" t="s">
        <v>499</v>
      </c>
      <c r="D265" s="5" t="s">
        <v>706</v>
      </c>
      <c r="E265" s="5" t="s">
        <v>706</v>
      </c>
      <c r="F265" s="5" t="s">
        <v>672</v>
      </c>
      <c r="G265" s="21" t="s">
        <v>599</v>
      </c>
      <c r="H265" s="457">
        <v>12.2</v>
      </c>
    </row>
    <row r="266" spans="1:8" s="164" customFormat="1" ht="12.75">
      <c r="A266" s="29"/>
      <c r="B266" s="11" t="s">
        <v>568</v>
      </c>
      <c r="C266" s="28" t="s">
        <v>499</v>
      </c>
      <c r="D266" s="5" t="s">
        <v>706</v>
      </c>
      <c r="E266" s="5" t="s">
        <v>706</v>
      </c>
      <c r="F266" s="5" t="s">
        <v>721</v>
      </c>
      <c r="G266" s="21"/>
      <c r="H266" s="457">
        <f>H267</f>
        <v>248.5</v>
      </c>
    </row>
    <row r="267" spans="1:8" s="164" customFormat="1" ht="25.5">
      <c r="A267" s="29"/>
      <c r="B267" s="59" t="s">
        <v>212</v>
      </c>
      <c r="C267" s="61" t="s">
        <v>499</v>
      </c>
      <c r="D267" s="35" t="s">
        <v>706</v>
      </c>
      <c r="E267" s="35" t="s">
        <v>706</v>
      </c>
      <c r="F267" s="35" t="s">
        <v>215</v>
      </c>
      <c r="G267" s="27"/>
      <c r="H267" s="458">
        <f>H268</f>
        <v>248.5</v>
      </c>
    </row>
    <row r="268" spans="1:8" s="164" customFormat="1" ht="25.5">
      <c r="A268" s="29"/>
      <c r="B268" s="74" t="s">
        <v>217</v>
      </c>
      <c r="C268" s="28" t="s">
        <v>499</v>
      </c>
      <c r="D268" s="5" t="s">
        <v>706</v>
      </c>
      <c r="E268" s="5" t="s">
        <v>706</v>
      </c>
      <c r="F268" s="34" t="s">
        <v>215</v>
      </c>
      <c r="G268" s="21" t="s">
        <v>216</v>
      </c>
      <c r="H268" s="457">
        <v>248.5</v>
      </c>
    </row>
    <row r="269" spans="1:8" s="144" customFormat="1" ht="12.75">
      <c r="A269" s="203"/>
      <c r="B269" s="50" t="s">
        <v>46</v>
      </c>
      <c r="C269" s="30" t="s">
        <v>499</v>
      </c>
      <c r="D269" s="33" t="s">
        <v>706</v>
      </c>
      <c r="E269" s="33" t="s">
        <v>710</v>
      </c>
      <c r="F269" s="54"/>
      <c r="G269" s="54"/>
      <c r="H269" s="463">
        <f>H270+H273+H276+H280+H290+H285</f>
        <v>42929.2</v>
      </c>
    </row>
    <row r="270" spans="1:8" s="165" customFormat="1" ht="38.25" customHeight="1">
      <c r="A270" s="203"/>
      <c r="B270" s="163" t="s">
        <v>619</v>
      </c>
      <c r="C270" s="28" t="s">
        <v>499</v>
      </c>
      <c r="D270" s="5" t="s">
        <v>706</v>
      </c>
      <c r="E270" s="5" t="s">
        <v>710</v>
      </c>
      <c r="F270" s="44" t="s">
        <v>618</v>
      </c>
      <c r="G270" s="44" t="s">
        <v>730</v>
      </c>
      <c r="H270" s="462">
        <f>H271</f>
        <v>2597.9</v>
      </c>
    </row>
    <row r="271" spans="1:8" s="144" customFormat="1" ht="12.75">
      <c r="A271" s="203"/>
      <c r="B271" s="11" t="s">
        <v>744</v>
      </c>
      <c r="C271" s="28" t="s">
        <v>499</v>
      </c>
      <c r="D271" s="5" t="s">
        <v>706</v>
      </c>
      <c r="E271" s="5" t="s">
        <v>710</v>
      </c>
      <c r="F271" s="44" t="s">
        <v>624</v>
      </c>
      <c r="G271" s="44" t="s">
        <v>730</v>
      </c>
      <c r="H271" s="457">
        <f>H272</f>
        <v>2597.9</v>
      </c>
    </row>
    <row r="272" spans="1:8" s="144" customFormat="1" ht="12.75">
      <c r="A272" s="203"/>
      <c r="B272" s="41" t="s">
        <v>622</v>
      </c>
      <c r="C272" s="28" t="s">
        <v>499</v>
      </c>
      <c r="D272" s="5" t="s">
        <v>706</v>
      </c>
      <c r="E272" s="5" t="s">
        <v>710</v>
      </c>
      <c r="F272" s="44" t="s">
        <v>624</v>
      </c>
      <c r="G272" s="44" t="s">
        <v>623</v>
      </c>
      <c r="H272" s="457">
        <f>1973+444.8+116.5+63.6</f>
        <v>2597.9</v>
      </c>
    </row>
    <row r="273" spans="1:8" s="144" customFormat="1" ht="25.5">
      <c r="A273" s="203"/>
      <c r="B273" s="11" t="s">
        <v>22</v>
      </c>
      <c r="C273" s="28" t="s">
        <v>499</v>
      </c>
      <c r="D273" s="5" t="s">
        <v>23</v>
      </c>
      <c r="E273" s="5" t="s">
        <v>710</v>
      </c>
      <c r="F273" s="21" t="s">
        <v>24</v>
      </c>
      <c r="G273" s="21"/>
      <c r="H273" s="457">
        <f>H274</f>
        <v>2900.6</v>
      </c>
    </row>
    <row r="274" spans="1:8" s="167" customFormat="1" ht="13.5">
      <c r="A274" s="210"/>
      <c r="B274" s="11" t="s">
        <v>570</v>
      </c>
      <c r="C274" s="28" t="s">
        <v>499</v>
      </c>
      <c r="D274" s="5" t="s">
        <v>23</v>
      </c>
      <c r="E274" s="5" t="s">
        <v>710</v>
      </c>
      <c r="F274" s="21" t="s">
        <v>607</v>
      </c>
      <c r="G274" s="21"/>
      <c r="H274" s="457">
        <f>SUM(H275:H275)</f>
        <v>2900.6</v>
      </c>
    </row>
    <row r="275" spans="1:8" s="167" customFormat="1" ht="13.5">
      <c r="A275" s="210"/>
      <c r="B275" s="14" t="s">
        <v>600</v>
      </c>
      <c r="C275" s="28" t="s">
        <v>499</v>
      </c>
      <c r="D275" s="5" t="s">
        <v>23</v>
      </c>
      <c r="E275" s="5" t="s">
        <v>710</v>
      </c>
      <c r="F275" s="21" t="s">
        <v>607</v>
      </c>
      <c r="G275" s="21" t="s">
        <v>599</v>
      </c>
      <c r="H275" s="457">
        <f>2798.8+78.1+23.7</f>
        <v>2900.6</v>
      </c>
    </row>
    <row r="276" spans="1:8" s="144" customFormat="1" ht="12.75">
      <c r="A276" s="29"/>
      <c r="B276" s="11" t="s">
        <v>25</v>
      </c>
      <c r="C276" s="28" t="s">
        <v>499</v>
      </c>
      <c r="D276" s="5" t="s">
        <v>706</v>
      </c>
      <c r="E276" s="5" t="s">
        <v>710</v>
      </c>
      <c r="F276" s="21" t="s">
        <v>26</v>
      </c>
      <c r="G276" s="27"/>
      <c r="H276" s="457">
        <f>H277</f>
        <v>36</v>
      </c>
    </row>
    <row r="277" spans="1:8" s="4" customFormat="1" ht="12.75">
      <c r="A277" s="29"/>
      <c r="B277" s="211" t="s">
        <v>673</v>
      </c>
      <c r="C277" s="28" t="s">
        <v>499</v>
      </c>
      <c r="D277" s="5" t="s">
        <v>706</v>
      </c>
      <c r="E277" s="5" t="s">
        <v>710</v>
      </c>
      <c r="F277" s="21" t="s">
        <v>674</v>
      </c>
      <c r="G277" s="21"/>
      <c r="H277" s="457">
        <v>36</v>
      </c>
    </row>
    <row r="278" spans="1:8" s="167" customFormat="1" ht="13.5">
      <c r="A278" s="210"/>
      <c r="B278" s="14" t="s">
        <v>622</v>
      </c>
      <c r="C278" s="28" t="s">
        <v>499</v>
      </c>
      <c r="D278" s="5" t="s">
        <v>23</v>
      </c>
      <c r="E278" s="5" t="s">
        <v>710</v>
      </c>
      <c r="F278" s="21" t="s">
        <v>674</v>
      </c>
      <c r="G278" s="21" t="s">
        <v>623</v>
      </c>
      <c r="H278" s="457">
        <f>H279</f>
        <v>36</v>
      </c>
    </row>
    <row r="279" spans="1:8" s="167" customFormat="1" ht="26.25">
      <c r="A279" s="210"/>
      <c r="B279" s="72" t="s">
        <v>90</v>
      </c>
      <c r="C279" s="61" t="s">
        <v>499</v>
      </c>
      <c r="D279" s="35" t="s">
        <v>706</v>
      </c>
      <c r="E279" s="35" t="s">
        <v>710</v>
      </c>
      <c r="F279" s="27" t="s">
        <v>674</v>
      </c>
      <c r="G279" s="27" t="s">
        <v>623</v>
      </c>
      <c r="H279" s="458">
        <v>36</v>
      </c>
    </row>
    <row r="280" spans="1:8" s="167" customFormat="1" ht="51.75">
      <c r="A280" s="210"/>
      <c r="B280" s="11" t="s">
        <v>761</v>
      </c>
      <c r="C280" s="28" t="s">
        <v>499</v>
      </c>
      <c r="D280" s="5" t="s">
        <v>706</v>
      </c>
      <c r="E280" s="5" t="s">
        <v>710</v>
      </c>
      <c r="F280" s="21" t="s">
        <v>762</v>
      </c>
      <c r="G280" s="21"/>
      <c r="H280" s="457">
        <f>H281</f>
        <v>24368.799999999996</v>
      </c>
    </row>
    <row r="281" spans="1:8" s="167" customFormat="1" ht="13.5">
      <c r="A281" s="210"/>
      <c r="B281" s="11" t="s">
        <v>570</v>
      </c>
      <c r="C281" s="28" t="s">
        <v>499</v>
      </c>
      <c r="D281" s="5" t="s">
        <v>706</v>
      </c>
      <c r="E281" s="5" t="s">
        <v>710</v>
      </c>
      <c r="F281" s="21" t="s">
        <v>608</v>
      </c>
      <c r="G281" s="21"/>
      <c r="H281" s="457">
        <f>SUM(H282:H284)</f>
        <v>24368.799999999996</v>
      </c>
    </row>
    <row r="282" spans="1:8" s="167" customFormat="1" ht="13.5">
      <c r="A282" s="210"/>
      <c r="B282" s="14" t="s">
        <v>600</v>
      </c>
      <c r="C282" s="28" t="s">
        <v>499</v>
      </c>
      <c r="D282" s="5" t="s">
        <v>706</v>
      </c>
      <c r="E282" s="5" t="s">
        <v>710</v>
      </c>
      <c r="F282" s="21" t="s">
        <v>608</v>
      </c>
      <c r="G282" s="21" t="s">
        <v>599</v>
      </c>
      <c r="H282" s="457">
        <f>21887.3+20.6+1229.3+322+48.6+110.7</f>
        <v>23618.499999999996</v>
      </c>
    </row>
    <row r="283" spans="1:8" s="165" customFormat="1" ht="12.75">
      <c r="A283" s="203"/>
      <c r="B283" s="64" t="s">
        <v>773</v>
      </c>
      <c r="C283" s="61" t="s">
        <v>499</v>
      </c>
      <c r="D283" s="35" t="s">
        <v>706</v>
      </c>
      <c r="E283" s="35" t="s">
        <v>710</v>
      </c>
      <c r="F283" s="27" t="s">
        <v>608</v>
      </c>
      <c r="G283" s="27" t="s">
        <v>599</v>
      </c>
      <c r="H283" s="458">
        <f>692.3-17.7</f>
        <v>674.59999999999991</v>
      </c>
    </row>
    <row r="284" spans="1:8" s="206" customFormat="1" ht="39">
      <c r="A284" s="196"/>
      <c r="B284" s="59" t="s">
        <v>727</v>
      </c>
      <c r="C284" s="61" t="s">
        <v>499</v>
      </c>
      <c r="D284" s="35" t="s">
        <v>706</v>
      </c>
      <c r="E284" s="35" t="s">
        <v>710</v>
      </c>
      <c r="F284" s="27" t="s">
        <v>608</v>
      </c>
      <c r="G284" s="27" t="s">
        <v>599</v>
      </c>
      <c r="H284" s="458">
        <v>75.7</v>
      </c>
    </row>
    <row r="285" spans="1:8" s="144" customFormat="1" ht="12.75">
      <c r="A285" s="29"/>
      <c r="B285" s="3" t="s">
        <v>716</v>
      </c>
      <c r="C285" s="28" t="s">
        <v>499</v>
      </c>
      <c r="D285" s="5" t="s">
        <v>706</v>
      </c>
      <c r="E285" s="5" t="s">
        <v>710</v>
      </c>
      <c r="F285" s="21" t="s">
        <v>700</v>
      </c>
      <c r="G285" s="21"/>
      <c r="H285" s="457">
        <f>SUM(H286:H289)</f>
        <v>6010.4</v>
      </c>
    </row>
    <row r="286" spans="1:8" s="168" customFormat="1" ht="39">
      <c r="A286" s="210"/>
      <c r="B286" s="59" t="s">
        <v>664</v>
      </c>
      <c r="C286" s="61" t="s">
        <v>499</v>
      </c>
      <c r="D286" s="197" t="s">
        <v>706</v>
      </c>
      <c r="E286" s="197" t="s">
        <v>710</v>
      </c>
      <c r="F286" s="212" t="s">
        <v>665</v>
      </c>
      <c r="G286" s="60" t="s">
        <v>662</v>
      </c>
      <c r="H286" s="458">
        <f>1100+650</f>
        <v>1750</v>
      </c>
    </row>
    <row r="287" spans="1:8" s="168" customFormat="1" ht="39">
      <c r="A287" s="210"/>
      <c r="B287" s="207" t="s">
        <v>502</v>
      </c>
      <c r="C287" s="61" t="s">
        <v>499</v>
      </c>
      <c r="D287" s="197" t="s">
        <v>706</v>
      </c>
      <c r="E287" s="197" t="s">
        <v>710</v>
      </c>
      <c r="F287" s="212" t="s">
        <v>667</v>
      </c>
      <c r="G287" s="60" t="s">
        <v>662</v>
      </c>
      <c r="H287" s="458">
        <v>255.4</v>
      </c>
    </row>
    <row r="288" spans="1:8" s="168" customFormat="1" ht="39">
      <c r="A288" s="196"/>
      <c r="B288" s="59" t="s">
        <v>661</v>
      </c>
      <c r="C288" s="42">
        <v>852</v>
      </c>
      <c r="D288" s="197" t="s">
        <v>706</v>
      </c>
      <c r="E288" s="197" t="s">
        <v>710</v>
      </c>
      <c r="F288" s="60" t="s">
        <v>503</v>
      </c>
      <c r="G288" s="60" t="s">
        <v>662</v>
      </c>
      <c r="H288" s="458">
        <v>2705</v>
      </c>
    </row>
    <row r="289" spans="1:8" s="214" customFormat="1" ht="39">
      <c r="A289" s="196"/>
      <c r="B289" s="69" t="s">
        <v>504</v>
      </c>
      <c r="C289" s="61" t="s">
        <v>499</v>
      </c>
      <c r="D289" s="197" t="s">
        <v>706</v>
      </c>
      <c r="E289" s="197" t="s">
        <v>710</v>
      </c>
      <c r="F289" s="60" t="s">
        <v>57</v>
      </c>
      <c r="G289" s="60" t="s">
        <v>662</v>
      </c>
      <c r="H289" s="458">
        <v>1300</v>
      </c>
    </row>
    <row r="290" spans="1:8" s="206" customFormat="1" ht="13.5">
      <c r="A290" s="196"/>
      <c r="B290" s="11" t="s">
        <v>568</v>
      </c>
      <c r="C290" s="61" t="s">
        <v>499</v>
      </c>
      <c r="D290" s="35" t="s">
        <v>706</v>
      </c>
      <c r="E290" s="35" t="s">
        <v>710</v>
      </c>
      <c r="F290" s="21" t="s">
        <v>721</v>
      </c>
      <c r="G290" s="27"/>
      <c r="H290" s="457">
        <f>H291</f>
        <v>7015.5</v>
      </c>
    </row>
    <row r="291" spans="1:8" s="206" customFormat="1" ht="26.25">
      <c r="A291" s="196"/>
      <c r="B291" s="63" t="s">
        <v>776</v>
      </c>
      <c r="C291" s="61" t="s">
        <v>499</v>
      </c>
      <c r="D291" s="35" t="s">
        <v>706</v>
      </c>
      <c r="E291" s="35" t="s">
        <v>710</v>
      </c>
      <c r="F291" s="21" t="s">
        <v>561</v>
      </c>
      <c r="G291" s="21" t="s">
        <v>662</v>
      </c>
      <c r="H291" s="457">
        <f>SUM(H292:H295)</f>
        <v>7015.5</v>
      </c>
    </row>
    <row r="292" spans="1:8" s="4" customFormat="1" ht="13.5">
      <c r="A292" s="196"/>
      <c r="B292" s="59" t="s">
        <v>714</v>
      </c>
      <c r="C292" s="61" t="s">
        <v>499</v>
      </c>
      <c r="D292" s="35" t="s">
        <v>706</v>
      </c>
      <c r="E292" s="35" t="s">
        <v>710</v>
      </c>
      <c r="F292" s="27" t="s">
        <v>601</v>
      </c>
      <c r="G292" s="27" t="s">
        <v>662</v>
      </c>
      <c r="H292" s="458">
        <f>2000+74.6+1000</f>
        <v>3074.6</v>
      </c>
    </row>
    <row r="293" spans="1:8" s="4" customFormat="1" ht="39">
      <c r="A293" s="196"/>
      <c r="B293" s="59" t="s">
        <v>52</v>
      </c>
      <c r="C293" s="61" t="s">
        <v>499</v>
      </c>
      <c r="D293" s="35" t="s">
        <v>706</v>
      </c>
      <c r="E293" s="35" t="s">
        <v>710</v>
      </c>
      <c r="F293" s="27" t="s">
        <v>602</v>
      </c>
      <c r="G293" s="27" t="s">
        <v>662</v>
      </c>
      <c r="H293" s="458">
        <f>1000+1500</f>
        <v>2500</v>
      </c>
    </row>
    <row r="294" spans="1:8" s="206" customFormat="1" ht="13.5">
      <c r="A294" s="196"/>
      <c r="B294" s="59" t="s">
        <v>54</v>
      </c>
      <c r="C294" s="61" t="s">
        <v>499</v>
      </c>
      <c r="D294" s="35" t="s">
        <v>706</v>
      </c>
      <c r="E294" s="35" t="s">
        <v>710</v>
      </c>
      <c r="F294" s="27" t="s">
        <v>89</v>
      </c>
      <c r="G294" s="27" t="s">
        <v>662</v>
      </c>
      <c r="H294" s="458">
        <f>150+200+50</f>
        <v>400</v>
      </c>
    </row>
    <row r="295" spans="1:8" s="206" customFormat="1" ht="13.5">
      <c r="A295" s="196"/>
      <c r="B295" s="59" t="s">
        <v>625</v>
      </c>
      <c r="C295" s="61" t="s">
        <v>499</v>
      </c>
      <c r="D295" s="35" t="s">
        <v>706</v>
      </c>
      <c r="E295" s="35" t="s">
        <v>710</v>
      </c>
      <c r="F295" s="27" t="s">
        <v>668</v>
      </c>
      <c r="G295" s="27" t="s">
        <v>662</v>
      </c>
      <c r="H295" s="458">
        <v>1040.9000000000001</v>
      </c>
    </row>
    <row r="296" spans="1:8" s="165" customFormat="1" ht="12.75">
      <c r="A296" s="29"/>
      <c r="B296" s="50" t="s">
        <v>555</v>
      </c>
      <c r="C296" s="30" t="s">
        <v>499</v>
      </c>
      <c r="D296" s="33" t="s">
        <v>726</v>
      </c>
      <c r="E296" s="33"/>
      <c r="F296" s="54"/>
      <c r="G296" s="54"/>
      <c r="H296" s="453">
        <f>H297</f>
        <v>5884.7</v>
      </c>
    </row>
    <row r="297" spans="1:8" s="165" customFormat="1" ht="12.75">
      <c r="A297" s="29"/>
      <c r="B297" s="58" t="s">
        <v>589</v>
      </c>
      <c r="C297" s="30" t="s">
        <v>499</v>
      </c>
      <c r="D297" s="33" t="s">
        <v>726</v>
      </c>
      <c r="E297" s="33" t="s">
        <v>704</v>
      </c>
      <c r="F297" s="54"/>
      <c r="G297" s="54"/>
      <c r="H297" s="453">
        <f>H298</f>
        <v>5884.7</v>
      </c>
    </row>
    <row r="298" spans="1:8" s="144" customFormat="1" ht="12.75">
      <c r="A298" s="29"/>
      <c r="B298" s="169" t="s">
        <v>719</v>
      </c>
      <c r="C298" s="28" t="s">
        <v>499</v>
      </c>
      <c r="D298" s="5" t="s">
        <v>726</v>
      </c>
      <c r="E298" s="5" t="s">
        <v>704</v>
      </c>
      <c r="F298" s="21" t="s">
        <v>718</v>
      </c>
      <c r="G298" s="21"/>
      <c r="H298" s="457">
        <f>H299</f>
        <v>5884.7</v>
      </c>
    </row>
    <row r="299" spans="1:8" s="144" customFormat="1" ht="51.75" customHeight="1">
      <c r="A299" s="29"/>
      <c r="B299" s="169" t="s">
        <v>720</v>
      </c>
      <c r="C299" s="28" t="s">
        <v>499</v>
      </c>
      <c r="D299" s="5" t="s">
        <v>726</v>
      </c>
      <c r="E299" s="5" t="s">
        <v>704</v>
      </c>
      <c r="F299" s="21" t="s">
        <v>609</v>
      </c>
      <c r="G299" s="21"/>
      <c r="H299" s="457">
        <f>H300</f>
        <v>5884.7</v>
      </c>
    </row>
    <row r="300" spans="1:8" s="144" customFormat="1" ht="12.75">
      <c r="A300" s="29"/>
      <c r="B300" s="41" t="s">
        <v>687</v>
      </c>
      <c r="C300" s="28" t="s">
        <v>499</v>
      </c>
      <c r="D300" s="5" t="s">
        <v>726</v>
      </c>
      <c r="E300" s="5" t="s">
        <v>704</v>
      </c>
      <c r="F300" s="21" t="s">
        <v>609</v>
      </c>
      <c r="G300" s="21" t="s">
        <v>745</v>
      </c>
      <c r="H300" s="457">
        <f>H301</f>
        <v>5884.7</v>
      </c>
    </row>
    <row r="301" spans="1:8" s="144" customFormat="1" ht="12.75">
      <c r="A301" s="29"/>
      <c r="B301" s="64" t="s">
        <v>773</v>
      </c>
      <c r="C301" s="61" t="s">
        <v>499</v>
      </c>
      <c r="D301" s="35" t="s">
        <v>726</v>
      </c>
      <c r="E301" s="35" t="s">
        <v>704</v>
      </c>
      <c r="F301" s="27" t="s">
        <v>609</v>
      </c>
      <c r="G301" s="27" t="s">
        <v>745</v>
      </c>
      <c r="H301" s="458">
        <v>5884.7</v>
      </c>
    </row>
    <row r="302" spans="1:8" s="144" customFormat="1" ht="25.5">
      <c r="A302" s="170">
        <v>4</v>
      </c>
      <c r="B302" s="309" t="s">
        <v>56</v>
      </c>
      <c r="C302" s="30" t="s">
        <v>505</v>
      </c>
      <c r="D302" s="30"/>
      <c r="E302" s="31"/>
      <c r="F302" s="31"/>
      <c r="G302" s="30"/>
      <c r="H302" s="453">
        <f>H303+H308</f>
        <v>234409.60000000001</v>
      </c>
    </row>
    <row r="303" spans="1:8" s="144" customFormat="1" ht="13.5">
      <c r="A303" s="196"/>
      <c r="B303" s="58" t="s">
        <v>554</v>
      </c>
      <c r="C303" s="30" t="s">
        <v>505</v>
      </c>
      <c r="D303" s="30" t="s">
        <v>706</v>
      </c>
      <c r="E303" s="31"/>
      <c r="F303" s="31"/>
      <c r="G303" s="30"/>
      <c r="H303" s="453">
        <f>H304</f>
        <v>50</v>
      </c>
    </row>
    <row r="304" spans="1:8" s="144" customFormat="1" ht="12.75">
      <c r="A304" s="203"/>
      <c r="B304" s="50" t="s">
        <v>46</v>
      </c>
      <c r="C304" s="30" t="s">
        <v>505</v>
      </c>
      <c r="D304" s="51" t="s">
        <v>706</v>
      </c>
      <c r="E304" s="51" t="s">
        <v>710</v>
      </c>
      <c r="F304" s="26"/>
      <c r="G304" s="26"/>
      <c r="H304" s="453">
        <f>H305</f>
        <v>50</v>
      </c>
    </row>
    <row r="305" spans="1:8" s="144" customFormat="1" ht="12.75">
      <c r="A305" s="203"/>
      <c r="B305" s="3" t="s">
        <v>568</v>
      </c>
      <c r="C305" s="28" t="s">
        <v>505</v>
      </c>
      <c r="D305" s="10" t="s">
        <v>706</v>
      </c>
      <c r="E305" s="10" t="s">
        <v>710</v>
      </c>
      <c r="F305" s="21" t="s">
        <v>721</v>
      </c>
      <c r="G305" s="15"/>
      <c r="H305" s="457">
        <f>H307</f>
        <v>50</v>
      </c>
    </row>
    <row r="306" spans="1:8" s="144" customFormat="1" ht="40.5" customHeight="1">
      <c r="A306" s="170"/>
      <c r="B306" s="57" t="s">
        <v>739</v>
      </c>
      <c r="C306" s="61" t="s">
        <v>505</v>
      </c>
      <c r="D306" s="35" t="s">
        <v>706</v>
      </c>
      <c r="E306" s="35" t="s">
        <v>710</v>
      </c>
      <c r="F306" s="27" t="s">
        <v>30</v>
      </c>
      <c r="G306" s="28"/>
      <c r="H306" s="458">
        <f>H307</f>
        <v>50</v>
      </c>
    </row>
    <row r="307" spans="1:8" s="144" customFormat="1" ht="12.75">
      <c r="A307" s="203"/>
      <c r="B307" s="14" t="s">
        <v>622</v>
      </c>
      <c r="C307" s="28" t="s">
        <v>505</v>
      </c>
      <c r="D307" s="10" t="s">
        <v>706</v>
      </c>
      <c r="E307" s="10" t="s">
        <v>710</v>
      </c>
      <c r="F307" s="21" t="s">
        <v>30</v>
      </c>
      <c r="G307" s="15" t="s">
        <v>623</v>
      </c>
      <c r="H307" s="457">
        <v>50</v>
      </c>
    </row>
    <row r="308" spans="1:8" s="144" customFormat="1" ht="25.5">
      <c r="A308" s="170"/>
      <c r="B308" s="50" t="s">
        <v>610</v>
      </c>
      <c r="C308" s="30" t="s">
        <v>505</v>
      </c>
      <c r="D308" s="33" t="s">
        <v>710</v>
      </c>
      <c r="E308" s="33"/>
      <c r="F308" s="65"/>
      <c r="G308" s="33"/>
      <c r="H308" s="453">
        <f>H309+H324+H349+H366+H343</f>
        <v>234359.6</v>
      </c>
    </row>
    <row r="309" spans="1:8" s="144" customFormat="1" ht="12.75">
      <c r="A309" s="170"/>
      <c r="B309" s="50" t="s">
        <v>611</v>
      </c>
      <c r="C309" s="30" t="s">
        <v>505</v>
      </c>
      <c r="D309" s="33" t="s">
        <v>710</v>
      </c>
      <c r="E309" s="33" t="s">
        <v>707</v>
      </c>
      <c r="F309" s="65"/>
      <c r="G309" s="66"/>
      <c r="H309" s="453">
        <f>H310+H316+H319</f>
        <v>73781.499999999985</v>
      </c>
    </row>
    <row r="310" spans="1:8" s="144" customFormat="1" ht="12.75">
      <c r="A310" s="170"/>
      <c r="B310" s="9" t="s">
        <v>763</v>
      </c>
      <c r="C310" s="28" t="s">
        <v>505</v>
      </c>
      <c r="D310" s="10" t="s">
        <v>710</v>
      </c>
      <c r="E310" s="10" t="s">
        <v>707</v>
      </c>
      <c r="F310" s="10" t="s">
        <v>711</v>
      </c>
      <c r="G310" s="67"/>
      <c r="H310" s="457">
        <f>H311</f>
        <v>73781.499999999985</v>
      </c>
    </row>
    <row r="311" spans="1:8" s="144" customFormat="1" ht="12.75">
      <c r="A311" s="170"/>
      <c r="B311" s="11" t="s">
        <v>570</v>
      </c>
      <c r="C311" s="28" t="s">
        <v>505</v>
      </c>
      <c r="D311" s="5" t="s">
        <v>710</v>
      </c>
      <c r="E311" s="5" t="s">
        <v>707</v>
      </c>
      <c r="F311" s="5" t="s">
        <v>612</v>
      </c>
      <c r="G311" s="21"/>
      <c r="H311" s="457">
        <f>SUM(H312:H315)</f>
        <v>73781.499999999985</v>
      </c>
    </row>
    <row r="312" spans="1:8" s="144" customFormat="1" ht="12.75">
      <c r="A312" s="29"/>
      <c r="B312" s="14" t="s">
        <v>600</v>
      </c>
      <c r="C312" s="28" t="s">
        <v>505</v>
      </c>
      <c r="D312" s="5" t="s">
        <v>710</v>
      </c>
      <c r="E312" s="5" t="s">
        <v>707</v>
      </c>
      <c r="F312" s="5" t="s">
        <v>612</v>
      </c>
      <c r="G312" s="21" t="s">
        <v>599</v>
      </c>
      <c r="H312" s="457">
        <f>61243.5-2078.7-827.9+3500+2201.7+1161.9+4255.9+1115-1000-900-250</f>
        <v>68421.399999999994</v>
      </c>
    </row>
    <row r="313" spans="1:8" s="144" customFormat="1" ht="25.5">
      <c r="A313" s="170"/>
      <c r="B313" s="59" t="s">
        <v>723</v>
      </c>
      <c r="C313" s="61" t="s">
        <v>505</v>
      </c>
      <c r="D313" s="35" t="s">
        <v>710</v>
      </c>
      <c r="E313" s="35" t="s">
        <v>707</v>
      </c>
      <c r="F313" s="35" t="s">
        <v>612</v>
      </c>
      <c r="G313" s="27" t="s">
        <v>599</v>
      </c>
      <c r="H313" s="458">
        <f>2078.7</f>
        <v>2078.6999999999998</v>
      </c>
    </row>
    <row r="314" spans="1:8" s="144" customFormat="1" ht="37.5" customHeight="1">
      <c r="A314" s="170"/>
      <c r="B314" s="59" t="s">
        <v>500</v>
      </c>
      <c r="C314" s="61" t="s">
        <v>505</v>
      </c>
      <c r="D314" s="35" t="s">
        <v>710</v>
      </c>
      <c r="E314" s="35" t="s">
        <v>707</v>
      </c>
      <c r="F314" s="35" t="s">
        <v>612</v>
      </c>
      <c r="G314" s="27" t="s">
        <v>599</v>
      </c>
      <c r="H314" s="458">
        <v>2453.5</v>
      </c>
    </row>
    <row r="315" spans="1:8" s="144" customFormat="1" ht="38.25">
      <c r="A315" s="170"/>
      <c r="B315" s="215" t="s">
        <v>727</v>
      </c>
      <c r="C315" s="61" t="s">
        <v>505</v>
      </c>
      <c r="D315" s="35" t="s">
        <v>710</v>
      </c>
      <c r="E315" s="35" t="s">
        <v>707</v>
      </c>
      <c r="F315" s="35" t="s">
        <v>612</v>
      </c>
      <c r="G315" s="27" t="s">
        <v>599</v>
      </c>
      <c r="H315" s="458">
        <f>656+171.9</f>
        <v>827.9</v>
      </c>
    </row>
    <row r="316" spans="1:8" s="144" customFormat="1" ht="12.75" hidden="1">
      <c r="A316" s="29"/>
      <c r="B316" s="3" t="s">
        <v>719</v>
      </c>
      <c r="C316" s="28" t="s">
        <v>505</v>
      </c>
      <c r="D316" s="5" t="s">
        <v>710</v>
      </c>
      <c r="E316" s="5" t="s">
        <v>707</v>
      </c>
      <c r="F316" s="34" t="s">
        <v>718</v>
      </c>
      <c r="G316" s="34"/>
      <c r="H316" s="457">
        <f>H317</f>
        <v>0</v>
      </c>
    </row>
    <row r="317" spans="1:8" s="144" customFormat="1" ht="38.25" hidden="1">
      <c r="A317" s="29"/>
      <c r="B317" s="3" t="s">
        <v>691</v>
      </c>
      <c r="C317" s="28" t="s">
        <v>505</v>
      </c>
      <c r="D317" s="5" t="s">
        <v>710</v>
      </c>
      <c r="E317" s="5" t="s">
        <v>707</v>
      </c>
      <c r="F317" s="34" t="s">
        <v>613</v>
      </c>
      <c r="G317" s="34"/>
      <c r="H317" s="457">
        <f>H318</f>
        <v>0</v>
      </c>
    </row>
    <row r="318" spans="1:8" s="144" customFormat="1" ht="12.75" hidden="1">
      <c r="A318" s="29"/>
      <c r="B318" s="14" t="s">
        <v>600</v>
      </c>
      <c r="C318" s="28" t="s">
        <v>505</v>
      </c>
      <c r="D318" s="5" t="s">
        <v>710</v>
      </c>
      <c r="E318" s="5" t="s">
        <v>707</v>
      </c>
      <c r="F318" s="34" t="s">
        <v>613</v>
      </c>
      <c r="G318" s="34" t="s">
        <v>599</v>
      </c>
      <c r="H318" s="457"/>
    </row>
    <row r="319" spans="1:8" s="144" customFormat="1" ht="12.75" hidden="1">
      <c r="A319" s="29"/>
      <c r="B319" s="11" t="s">
        <v>568</v>
      </c>
      <c r="C319" s="28" t="s">
        <v>505</v>
      </c>
      <c r="D319" s="5" t="s">
        <v>710</v>
      </c>
      <c r="E319" s="5" t="s">
        <v>707</v>
      </c>
      <c r="F319" s="5" t="s">
        <v>721</v>
      </c>
      <c r="G319" s="27"/>
      <c r="H319" s="457">
        <f>H320+H323</f>
        <v>0</v>
      </c>
    </row>
    <row r="320" spans="1:8" s="144" customFormat="1" ht="25.5" hidden="1">
      <c r="A320" s="29"/>
      <c r="B320" s="63" t="s">
        <v>775</v>
      </c>
      <c r="C320" s="28" t="s">
        <v>505</v>
      </c>
      <c r="D320" s="5" t="s">
        <v>710</v>
      </c>
      <c r="E320" s="5" t="s">
        <v>707</v>
      </c>
      <c r="F320" s="5" t="s">
        <v>28</v>
      </c>
      <c r="G320" s="21" t="s">
        <v>662</v>
      </c>
      <c r="H320" s="457">
        <f>SUM(H321:H322)</f>
        <v>0</v>
      </c>
    </row>
    <row r="321" spans="1:8" s="144" customFormat="1" ht="25.5" hidden="1">
      <c r="A321" s="29"/>
      <c r="B321" s="59" t="s">
        <v>740</v>
      </c>
      <c r="C321" s="61" t="s">
        <v>505</v>
      </c>
      <c r="D321" s="35" t="s">
        <v>710</v>
      </c>
      <c r="E321" s="35" t="s">
        <v>707</v>
      </c>
      <c r="F321" s="35" t="s">
        <v>29</v>
      </c>
      <c r="G321" s="27" t="s">
        <v>662</v>
      </c>
      <c r="H321" s="458"/>
    </row>
    <row r="322" spans="1:8" s="144" customFormat="1" ht="38.25" hidden="1">
      <c r="A322" s="29"/>
      <c r="B322" s="57" t="s">
        <v>83</v>
      </c>
      <c r="C322" s="61" t="s">
        <v>505</v>
      </c>
      <c r="D322" s="35" t="s">
        <v>710</v>
      </c>
      <c r="E322" s="35" t="s">
        <v>707</v>
      </c>
      <c r="F322" s="35" t="s">
        <v>82</v>
      </c>
      <c r="G322" s="27" t="s">
        <v>662</v>
      </c>
      <c r="H322" s="458"/>
    </row>
    <row r="323" spans="1:8" s="144" customFormat="1" ht="63.75" hidden="1">
      <c r="A323" s="170"/>
      <c r="B323" s="63" t="s">
        <v>506</v>
      </c>
      <c r="C323" s="28" t="s">
        <v>505</v>
      </c>
      <c r="D323" s="5" t="s">
        <v>710</v>
      </c>
      <c r="E323" s="5" t="s">
        <v>707</v>
      </c>
      <c r="F323" s="5" t="s">
        <v>507</v>
      </c>
      <c r="G323" s="21" t="s">
        <v>662</v>
      </c>
      <c r="H323" s="457"/>
    </row>
    <row r="324" spans="1:8" s="165" customFormat="1" ht="12.75">
      <c r="A324" s="170"/>
      <c r="B324" s="50" t="s">
        <v>614</v>
      </c>
      <c r="C324" s="30" t="s">
        <v>505</v>
      </c>
      <c r="D324" s="33" t="s">
        <v>710</v>
      </c>
      <c r="E324" s="33" t="s">
        <v>560</v>
      </c>
      <c r="F324" s="33"/>
      <c r="G324" s="66"/>
      <c r="H324" s="453">
        <f>H330+H340+H325+H335</f>
        <v>115986.79999999999</v>
      </c>
    </row>
    <row r="325" spans="1:8" s="144" customFormat="1" ht="12.75">
      <c r="A325" s="170"/>
      <c r="B325" s="9" t="s">
        <v>763</v>
      </c>
      <c r="C325" s="28" t="s">
        <v>505</v>
      </c>
      <c r="D325" s="5" t="s">
        <v>710</v>
      </c>
      <c r="E325" s="5" t="s">
        <v>560</v>
      </c>
      <c r="F325" s="5" t="s">
        <v>711</v>
      </c>
      <c r="G325" s="81"/>
      <c r="H325" s="457">
        <f>H326</f>
        <v>92218.9</v>
      </c>
    </row>
    <row r="326" spans="1:8" s="144" customFormat="1" ht="12.75">
      <c r="A326" s="170"/>
      <c r="B326" s="11" t="s">
        <v>570</v>
      </c>
      <c r="C326" s="28" t="s">
        <v>505</v>
      </c>
      <c r="D326" s="5" t="s">
        <v>710</v>
      </c>
      <c r="E326" s="5" t="s">
        <v>560</v>
      </c>
      <c r="F326" s="5" t="s">
        <v>612</v>
      </c>
      <c r="G326" s="81"/>
      <c r="H326" s="457">
        <f>H327+H328+H329</f>
        <v>92218.9</v>
      </c>
    </row>
    <row r="327" spans="1:8" s="144" customFormat="1" ht="12.75">
      <c r="A327" s="170"/>
      <c r="B327" s="14" t="s">
        <v>600</v>
      </c>
      <c r="C327" s="28" t="s">
        <v>505</v>
      </c>
      <c r="D327" s="5" t="s">
        <v>710</v>
      </c>
      <c r="E327" s="5" t="s">
        <v>560</v>
      </c>
      <c r="F327" s="5" t="s">
        <v>612</v>
      </c>
      <c r="G327" s="5" t="s">
        <v>599</v>
      </c>
      <c r="H327" s="457">
        <f>87725-3038-1209.9+96.5+8144.8+2133.9-3700-50-17-2000-115+0.7</f>
        <v>87971</v>
      </c>
    </row>
    <row r="328" spans="1:8" s="144" customFormat="1" ht="25.5">
      <c r="A328" s="170"/>
      <c r="B328" s="59" t="s">
        <v>723</v>
      </c>
      <c r="C328" s="61" t="s">
        <v>505</v>
      </c>
      <c r="D328" s="35" t="s">
        <v>710</v>
      </c>
      <c r="E328" s="35" t="s">
        <v>560</v>
      </c>
      <c r="F328" s="35" t="s">
        <v>612</v>
      </c>
      <c r="G328" s="27" t="s">
        <v>599</v>
      </c>
      <c r="H328" s="458">
        <f>3038</f>
        <v>3038</v>
      </c>
    </row>
    <row r="329" spans="1:8" s="144" customFormat="1" ht="38.25">
      <c r="A329" s="170"/>
      <c r="B329" s="215" t="s">
        <v>727</v>
      </c>
      <c r="C329" s="61" t="s">
        <v>505</v>
      </c>
      <c r="D329" s="35" t="s">
        <v>710</v>
      </c>
      <c r="E329" s="35" t="s">
        <v>560</v>
      </c>
      <c r="F329" s="35" t="s">
        <v>612</v>
      </c>
      <c r="G329" s="27" t="s">
        <v>599</v>
      </c>
      <c r="H329" s="458">
        <f>958.7+251.2</f>
        <v>1209.9000000000001</v>
      </c>
    </row>
    <row r="330" spans="1:8" s="144" customFormat="1" ht="12.75">
      <c r="A330" s="170"/>
      <c r="B330" s="22" t="s">
        <v>764</v>
      </c>
      <c r="C330" s="28" t="s">
        <v>505</v>
      </c>
      <c r="D330" s="5" t="s">
        <v>710</v>
      </c>
      <c r="E330" s="5" t="s">
        <v>560</v>
      </c>
      <c r="F330" s="5" t="s">
        <v>765</v>
      </c>
      <c r="G330" s="5"/>
      <c r="H330" s="457">
        <f>H331</f>
        <v>20358</v>
      </c>
    </row>
    <row r="331" spans="1:8" s="144" customFormat="1" ht="12.75">
      <c r="A331" s="170"/>
      <c r="B331" s="11" t="s">
        <v>570</v>
      </c>
      <c r="C331" s="28" t="s">
        <v>505</v>
      </c>
      <c r="D331" s="5" t="s">
        <v>710</v>
      </c>
      <c r="E331" s="5" t="s">
        <v>560</v>
      </c>
      <c r="F331" s="5" t="s">
        <v>615</v>
      </c>
      <c r="G331" s="21"/>
      <c r="H331" s="457">
        <f>SUM(H332:H334)</f>
        <v>20358</v>
      </c>
    </row>
    <row r="332" spans="1:8" s="144" customFormat="1" ht="12.75">
      <c r="A332" s="29"/>
      <c r="B332" s="14" t="s">
        <v>600</v>
      </c>
      <c r="C332" s="28" t="s">
        <v>505</v>
      </c>
      <c r="D332" s="5" t="s">
        <v>710</v>
      </c>
      <c r="E332" s="5" t="s">
        <v>560</v>
      </c>
      <c r="F332" s="5" t="s">
        <v>615</v>
      </c>
      <c r="G332" s="21" t="s">
        <v>599</v>
      </c>
      <c r="H332" s="457">
        <f>19858.8-1250.5-317.1+499.2</f>
        <v>18790.400000000001</v>
      </c>
    </row>
    <row r="333" spans="1:8" s="144" customFormat="1" ht="25.5">
      <c r="A333" s="170"/>
      <c r="B333" s="59" t="s">
        <v>723</v>
      </c>
      <c r="C333" s="61" t="s">
        <v>505</v>
      </c>
      <c r="D333" s="35" t="s">
        <v>710</v>
      </c>
      <c r="E333" s="35" t="s">
        <v>560</v>
      </c>
      <c r="F333" s="35" t="s">
        <v>615</v>
      </c>
      <c r="G333" s="27" t="s">
        <v>599</v>
      </c>
      <c r="H333" s="458">
        <v>1250.5</v>
      </c>
    </row>
    <row r="334" spans="1:8" s="144" customFormat="1" ht="38.25">
      <c r="A334" s="170"/>
      <c r="B334" s="215" t="s">
        <v>727</v>
      </c>
      <c r="C334" s="61" t="s">
        <v>505</v>
      </c>
      <c r="D334" s="35" t="s">
        <v>710</v>
      </c>
      <c r="E334" s="35" t="s">
        <v>560</v>
      </c>
      <c r="F334" s="35" t="s">
        <v>615</v>
      </c>
      <c r="G334" s="27" t="s">
        <v>599</v>
      </c>
      <c r="H334" s="458">
        <f>65.8+251.3</f>
        <v>317.10000000000002</v>
      </c>
    </row>
    <row r="335" spans="1:8" s="144" customFormat="1" ht="12.75">
      <c r="A335" s="170"/>
      <c r="B335" s="216" t="s">
        <v>675</v>
      </c>
      <c r="C335" s="28" t="s">
        <v>505</v>
      </c>
      <c r="D335" s="5" t="s">
        <v>710</v>
      </c>
      <c r="E335" s="5" t="s">
        <v>560</v>
      </c>
      <c r="F335" s="5" t="s">
        <v>676</v>
      </c>
      <c r="G335" s="21"/>
      <c r="H335" s="457">
        <f>H336</f>
        <v>2834.4</v>
      </c>
    </row>
    <row r="336" spans="1:8" s="144" customFormat="1" ht="12.75">
      <c r="A336" s="170"/>
      <c r="B336" s="11" t="s">
        <v>570</v>
      </c>
      <c r="C336" s="28" t="s">
        <v>505</v>
      </c>
      <c r="D336" s="5" t="s">
        <v>710</v>
      </c>
      <c r="E336" s="5" t="s">
        <v>560</v>
      </c>
      <c r="F336" s="5" t="s">
        <v>677</v>
      </c>
      <c r="G336" s="21"/>
      <c r="H336" s="457">
        <f>H337+H338+H339</f>
        <v>2834.4</v>
      </c>
    </row>
    <row r="337" spans="1:8" s="144" customFormat="1" ht="12.75">
      <c r="A337" s="170"/>
      <c r="B337" s="14" t="s">
        <v>600</v>
      </c>
      <c r="C337" s="28" t="s">
        <v>505</v>
      </c>
      <c r="D337" s="5" t="s">
        <v>710</v>
      </c>
      <c r="E337" s="5" t="s">
        <v>560</v>
      </c>
      <c r="F337" s="5" t="s">
        <v>677</v>
      </c>
      <c r="G337" s="21" t="s">
        <v>599</v>
      </c>
      <c r="H337" s="457">
        <f>2834.4-45.4-11.9-280</f>
        <v>2497.1</v>
      </c>
    </row>
    <row r="338" spans="1:8" s="144" customFormat="1" ht="25.5">
      <c r="A338" s="170"/>
      <c r="B338" s="59" t="s">
        <v>723</v>
      </c>
      <c r="C338" s="61" t="s">
        <v>505</v>
      </c>
      <c r="D338" s="35" t="s">
        <v>710</v>
      </c>
      <c r="E338" s="35" t="s">
        <v>560</v>
      </c>
      <c r="F338" s="35" t="s">
        <v>677</v>
      </c>
      <c r="G338" s="27" t="s">
        <v>599</v>
      </c>
      <c r="H338" s="458">
        <v>280</v>
      </c>
    </row>
    <row r="339" spans="1:8" s="144" customFormat="1" ht="38.25">
      <c r="A339" s="170"/>
      <c r="B339" s="215" t="s">
        <v>727</v>
      </c>
      <c r="C339" s="61" t="s">
        <v>505</v>
      </c>
      <c r="D339" s="35" t="s">
        <v>710</v>
      </c>
      <c r="E339" s="35" t="s">
        <v>560</v>
      </c>
      <c r="F339" s="35" t="s">
        <v>677</v>
      </c>
      <c r="G339" s="27" t="s">
        <v>599</v>
      </c>
      <c r="H339" s="458">
        <f>45.4+11.9</f>
        <v>57.3</v>
      </c>
    </row>
    <row r="340" spans="1:8" s="144" customFormat="1" ht="12.75">
      <c r="A340" s="29"/>
      <c r="B340" s="3" t="s">
        <v>719</v>
      </c>
      <c r="C340" s="28" t="s">
        <v>505</v>
      </c>
      <c r="D340" s="5" t="s">
        <v>710</v>
      </c>
      <c r="E340" s="5" t="s">
        <v>560</v>
      </c>
      <c r="F340" s="34" t="s">
        <v>718</v>
      </c>
      <c r="G340" s="34"/>
      <c r="H340" s="457">
        <f>H341</f>
        <v>575.5</v>
      </c>
    </row>
    <row r="341" spans="1:8" s="144" customFormat="1" ht="38.25">
      <c r="A341" s="29"/>
      <c r="B341" s="3" t="s">
        <v>691</v>
      </c>
      <c r="C341" s="28" t="s">
        <v>505</v>
      </c>
      <c r="D341" s="5" t="s">
        <v>710</v>
      </c>
      <c r="E341" s="5" t="s">
        <v>560</v>
      </c>
      <c r="F341" s="34" t="s">
        <v>613</v>
      </c>
      <c r="G341" s="34"/>
      <c r="H341" s="457">
        <f>H342</f>
        <v>575.5</v>
      </c>
    </row>
    <row r="342" spans="1:8" s="144" customFormat="1" ht="12.75">
      <c r="A342" s="29"/>
      <c r="B342" s="14" t="s">
        <v>600</v>
      </c>
      <c r="C342" s="28" t="s">
        <v>505</v>
      </c>
      <c r="D342" s="5" t="s">
        <v>710</v>
      </c>
      <c r="E342" s="5" t="s">
        <v>560</v>
      </c>
      <c r="F342" s="34" t="s">
        <v>613</v>
      </c>
      <c r="G342" s="34" t="s">
        <v>599</v>
      </c>
      <c r="H342" s="457">
        <v>575.5</v>
      </c>
    </row>
    <row r="343" spans="1:8" s="165" customFormat="1" ht="12.75">
      <c r="A343" s="29"/>
      <c r="B343" s="171" t="s">
        <v>508</v>
      </c>
      <c r="C343" s="30" t="s">
        <v>505</v>
      </c>
      <c r="D343" s="33" t="s">
        <v>710</v>
      </c>
      <c r="E343" s="33" t="s">
        <v>722</v>
      </c>
      <c r="F343" s="53"/>
      <c r="G343" s="53"/>
      <c r="H343" s="453">
        <f>H344</f>
        <v>318.5</v>
      </c>
    </row>
    <row r="344" spans="1:8" s="144" customFormat="1" ht="12.75">
      <c r="A344" s="29"/>
      <c r="B344" s="9" t="s">
        <v>763</v>
      </c>
      <c r="C344" s="28" t="s">
        <v>505</v>
      </c>
      <c r="D344" s="5" t="s">
        <v>710</v>
      </c>
      <c r="E344" s="5" t="s">
        <v>722</v>
      </c>
      <c r="F344" s="34" t="s">
        <v>711</v>
      </c>
      <c r="G344" s="34"/>
      <c r="H344" s="457">
        <f>H345</f>
        <v>318.5</v>
      </c>
    </row>
    <row r="345" spans="1:8" s="144" customFormat="1" ht="12.75">
      <c r="A345" s="29"/>
      <c r="B345" s="11" t="s">
        <v>570</v>
      </c>
      <c r="C345" s="28" t="s">
        <v>505</v>
      </c>
      <c r="D345" s="5" t="s">
        <v>710</v>
      </c>
      <c r="E345" s="5" t="s">
        <v>722</v>
      </c>
      <c r="F345" s="34" t="s">
        <v>612</v>
      </c>
      <c r="G345" s="34"/>
      <c r="H345" s="457">
        <f>H346+H347+H348</f>
        <v>318.5</v>
      </c>
    </row>
    <row r="346" spans="1:8" s="144" customFormat="1" ht="12.75">
      <c r="A346" s="29"/>
      <c r="B346" s="14" t="s">
        <v>600</v>
      </c>
      <c r="C346" s="28" t="s">
        <v>505</v>
      </c>
      <c r="D346" s="5" t="s">
        <v>710</v>
      </c>
      <c r="E346" s="5" t="s">
        <v>722</v>
      </c>
      <c r="F346" s="34" t="s">
        <v>612</v>
      </c>
      <c r="G346" s="34" t="s">
        <v>599</v>
      </c>
      <c r="H346" s="457">
        <f>277.6-5-1.3+32.4+8.5</f>
        <v>312.2</v>
      </c>
    </row>
    <row r="347" spans="1:8" s="144" customFormat="1" ht="25.5" hidden="1">
      <c r="A347" s="29"/>
      <c r="B347" s="59" t="s">
        <v>723</v>
      </c>
      <c r="C347" s="61" t="s">
        <v>505</v>
      </c>
      <c r="D347" s="35" t="s">
        <v>710</v>
      </c>
      <c r="E347" s="35" t="s">
        <v>722</v>
      </c>
      <c r="F347" s="68" t="s">
        <v>612</v>
      </c>
      <c r="G347" s="68" t="s">
        <v>599</v>
      </c>
      <c r="H347" s="458"/>
    </row>
    <row r="348" spans="1:8" s="144" customFormat="1" ht="38.25">
      <c r="A348" s="29"/>
      <c r="B348" s="215" t="s">
        <v>727</v>
      </c>
      <c r="C348" s="61" t="s">
        <v>505</v>
      </c>
      <c r="D348" s="35" t="s">
        <v>710</v>
      </c>
      <c r="E348" s="35" t="s">
        <v>722</v>
      </c>
      <c r="F348" s="68" t="s">
        <v>612</v>
      </c>
      <c r="G348" s="68" t="s">
        <v>599</v>
      </c>
      <c r="H348" s="458">
        <f>5+1.3</f>
        <v>6.3</v>
      </c>
    </row>
    <row r="349" spans="1:8" s="165" customFormat="1" ht="12.75">
      <c r="A349" s="170"/>
      <c r="B349" s="29" t="s">
        <v>616</v>
      </c>
      <c r="C349" s="30" t="s">
        <v>505</v>
      </c>
      <c r="D349" s="51" t="s">
        <v>710</v>
      </c>
      <c r="E349" s="51" t="s">
        <v>704</v>
      </c>
      <c r="F349" s="51"/>
      <c r="G349" s="51"/>
      <c r="H349" s="453">
        <f>H355+H360+H363+H350</f>
        <v>29356.100000000006</v>
      </c>
    </row>
    <row r="350" spans="1:8" s="144" customFormat="1" ht="12.75">
      <c r="A350" s="29"/>
      <c r="B350" s="9" t="s">
        <v>763</v>
      </c>
      <c r="C350" s="28" t="s">
        <v>505</v>
      </c>
      <c r="D350" s="5" t="s">
        <v>710</v>
      </c>
      <c r="E350" s="5" t="s">
        <v>704</v>
      </c>
      <c r="F350" s="34" t="s">
        <v>711</v>
      </c>
      <c r="G350" s="34"/>
      <c r="H350" s="457">
        <f>H351</f>
        <v>5806.4000000000005</v>
      </c>
    </row>
    <row r="351" spans="1:8" s="144" customFormat="1" ht="12.75">
      <c r="A351" s="29"/>
      <c r="B351" s="11" t="s">
        <v>570</v>
      </c>
      <c r="C351" s="28" t="s">
        <v>505</v>
      </c>
      <c r="D351" s="5" t="s">
        <v>710</v>
      </c>
      <c r="E351" s="5" t="s">
        <v>704</v>
      </c>
      <c r="F351" s="34" t="s">
        <v>612</v>
      </c>
      <c r="G351" s="34"/>
      <c r="H351" s="457">
        <f>H352+H353+H354</f>
        <v>5806.4000000000005</v>
      </c>
    </row>
    <row r="352" spans="1:8" s="144" customFormat="1" ht="12.75">
      <c r="A352" s="29"/>
      <c r="B352" s="14" t="s">
        <v>600</v>
      </c>
      <c r="C352" s="28" t="s">
        <v>505</v>
      </c>
      <c r="D352" s="5" t="s">
        <v>710</v>
      </c>
      <c r="E352" s="5" t="s">
        <v>704</v>
      </c>
      <c r="F352" s="34" t="s">
        <v>612</v>
      </c>
      <c r="G352" s="34" t="s">
        <v>599</v>
      </c>
      <c r="H352" s="457">
        <f>2482-44.5-11.7+426.3+3088.8+809.3-1000</f>
        <v>5750.2000000000007</v>
      </c>
    </row>
    <row r="353" spans="1:8" s="144" customFormat="1" ht="25.5" hidden="1">
      <c r="A353" s="29"/>
      <c r="B353" s="59" t="s">
        <v>723</v>
      </c>
      <c r="C353" s="61" t="s">
        <v>505</v>
      </c>
      <c r="D353" s="35" t="s">
        <v>710</v>
      </c>
      <c r="E353" s="35" t="s">
        <v>704</v>
      </c>
      <c r="F353" s="68" t="s">
        <v>612</v>
      </c>
      <c r="G353" s="68" t="s">
        <v>599</v>
      </c>
      <c r="H353" s="458"/>
    </row>
    <row r="354" spans="1:8" s="144" customFormat="1" ht="38.25">
      <c r="A354" s="29"/>
      <c r="B354" s="215" t="s">
        <v>727</v>
      </c>
      <c r="C354" s="61" t="s">
        <v>505</v>
      </c>
      <c r="D354" s="35" t="s">
        <v>710</v>
      </c>
      <c r="E354" s="35" t="s">
        <v>704</v>
      </c>
      <c r="F354" s="68" t="s">
        <v>612</v>
      </c>
      <c r="G354" s="68" t="s">
        <v>599</v>
      </c>
      <c r="H354" s="458">
        <f>44.5+11.7</f>
        <v>56.2</v>
      </c>
    </row>
    <row r="355" spans="1:8" s="144" customFormat="1" ht="12.75">
      <c r="A355" s="170"/>
      <c r="B355" s="14" t="s">
        <v>766</v>
      </c>
      <c r="C355" s="28" t="s">
        <v>505</v>
      </c>
      <c r="D355" s="5" t="s">
        <v>710</v>
      </c>
      <c r="E355" s="5" t="s">
        <v>704</v>
      </c>
      <c r="F355" s="5" t="s">
        <v>767</v>
      </c>
      <c r="G355" s="5"/>
      <c r="H355" s="457">
        <f>H356</f>
        <v>19818.800000000003</v>
      </c>
    </row>
    <row r="356" spans="1:8" s="144" customFormat="1" ht="12.75">
      <c r="A356" s="170"/>
      <c r="B356" s="11" t="s">
        <v>570</v>
      </c>
      <c r="C356" s="28" t="s">
        <v>505</v>
      </c>
      <c r="D356" s="5" t="s">
        <v>710</v>
      </c>
      <c r="E356" s="5" t="s">
        <v>704</v>
      </c>
      <c r="F356" s="5" t="s">
        <v>617</v>
      </c>
      <c r="G356" s="5"/>
      <c r="H356" s="457">
        <f>SUM(H357:H359)</f>
        <v>19818.800000000003</v>
      </c>
    </row>
    <row r="357" spans="1:8" s="144" customFormat="1" ht="12.75">
      <c r="A357" s="29"/>
      <c r="B357" s="14" t="s">
        <v>600</v>
      </c>
      <c r="C357" s="28" t="s">
        <v>505</v>
      </c>
      <c r="D357" s="5" t="s">
        <v>710</v>
      </c>
      <c r="E357" s="5" t="s">
        <v>704</v>
      </c>
      <c r="F357" s="5" t="s">
        <v>617</v>
      </c>
      <c r="G357" s="21" t="s">
        <v>599</v>
      </c>
      <c r="H357" s="457">
        <f>19818.8-276.1-72.3-441.3</f>
        <v>19029.100000000002</v>
      </c>
    </row>
    <row r="358" spans="1:8" s="144" customFormat="1" ht="25.5">
      <c r="A358" s="170"/>
      <c r="B358" s="59" t="s">
        <v>723</v>
      </c>
      <c r="C358" s="61" t="s">
        <v>505</v>
      </c>
      <c r="D358" s="35" t="s">
        <v>710</v>
      </c>
      <c r="E358" s="35" t="s">
        <v>704</v>
      </c>
      <c r="F358" s="35" t="s">
        <v>617</v>
      </c>
      <c r="G358" s="27" t="s">
        <v>599</v>
      </c>
      <c r="H358" s="458">
        <f>441.3</f>
        <v>441.3</v>
      </c>
    </row>
    <row r="359" spans="1:8" s="144" customFormat="1" ht="38.25">
      <c r="A359" s="170"/>
      <c r="B359" s="215" t="s">
        <v>727</v>
      </c>
      <c r="C359" s="61" t="s">
        <v>505</v>
      </c>
      <c r="D359" s="35" t="s">
        <v>710</v>
      </c>
      <c r="E359" s="35" t="s">
        <v>704</v>
      </c>
      <c r="F359" s="35" t="s">
        <v>617</v>
      </c>
      <c r="G359" s="27" t="s">
        <v>599</v>
      </c>
      <c r="H359" s="458">
        <f>276.1+72.3</f>
        <v>348.40000000000003</v>
      </c>
    </row>
    <row r="360" spans="1:8" s="144" customFormat="1" ht="12.75">
      <c r="A360" s="29"/>
      <c r="B360" s="3" t="s">
        <v>719</v>
      </c>
      <c r="C360" s="28" t="s">
        <v>505</v>
      </c>
      <c r="D360" s="5" t="s">
        <v>710</v>
      </c>
      <c r="E360" s="5" t="s">
        <v>704</v>
      </c>
      <c r="F360" s="34" t="s">
        <v>718</v>
      </c>
      <c r="G360" s="34"/>
      <c r="H360" s="457">
        <f>H361</f>
        <v>3730.9</v>
      </c>
    </row>
    <row r="361" spans="1:8" s="144" customFormat="1" ht="38.25">
      <c r="A361" s="29"/>
      <c r="B361" s="3" t="s">
        <v>691</v>
      </c>
      <c r="C361" s="28" t="s">
        <v>505</v>
      </c>
      <c r="D361" s="5" t="s">
        <v>710</v>
      </c>
      <c r="E361" s="5" t="s">
        <v>704</v>
      </c>
      <c r="F361" s="34" t="s">
        <v>613</v>
      </c>
      <c r="G361" s="34"/>
      <c r="H361" s="457">
        <f>H362</f>
        <v>3730.9</v>
      </c>
    </row>
    <row r="362" spans="1:8" s="144" customFormat="1" ht="12.75">
      <c r="A362" s="29"/>
      <c r="B362" s="14" t="s">
        <v>600</v>
      </c>
      <c r="C362" s="28" t="s">
        <v>505</v>
      </c>
      <c r="D362" s="5" t="s">
        <v>710</v>
      </c>
      <c r="E362" s="5" t="s">
        <v>704</v>
      </c>
      <c r="F362" s="34" t="s">
        <v>613</v>
      </c>
      <c r="G362" s="34" t="s">
        <v>599</v>
      </c>
      <c r="H362" s="457">
        <v>3730.9</v>
      </c>
    </row>
    <row r="363" spans="1:8" s="144" customFormat="1" ht="12.75" hidden="1">
      <c r="A363" s="29"/>
      <c r="B363" s="11" t="s">
        <v>568</v>
      </c>
      <c r="C363" s="28" t="s">
        <v>505</v>
      </c>
      <c r="D363" s="5" t="s">
        <v>710</v>
      </c>
      <c r="E363" s="5" t="s">
        <v>704</v>
      </c>
      <c r="F363" s="21" t="s">
        <v>721</v>
      </c>
      <c r="G363" s="68"/>
      <c r="H363" s="457">
        <f>H364</f>
        <v>0</v>
      </c>
    </row>
    <row r="364" spans="1:8" s="144" customFormat="1" ht="51" hidden="1">
      <c r="A364" s="29"/>
      <c r="B364" s="57" t="s">
        <v>739</v>
      </c>
      <c r="C364" s="61" t="s">
        <v>505</v>
      </c>
      <c r="D364" s="35" t="s">
        <v>710</v>
      </c>
      <c r="E364" s="35" t="s">
        <v>704</v>
      </c>
      <c r="F364" s="27" t="s">
        <v>30</v>
      </c>
      <c r="G364" s="27"/>
      <c r="H364" s="458">
        <f>SUM(H365:H365)</f>
        <v>0</v>
      </c>
    </row>
    <row r="365" spans="1:8" s="144" customFormat="1" ht="12.75" hidden="1">
      <c r="A365" s="29"/>
      <c r="B365" s="14" t="s">
        <v>600</v>
      </c>
      <c r="C365" s="28" t="s">
        <v>505</v>
      </c>
      <c r="D365" s="5" t="s">
        <v>710</v>
      </c>
      <c r="E365" s="5" t="s">
        <v>704</v>
      </c>
      <c r="F365" s="21" t="s">
        <v>30</v>
      </c>
      <c r="G365" s="21" t="s">
        <v>599</v>
      </c>
      <c r="H365" s="457"/>
    </row>
    <row r="366" spans="1:8" s="144" customFormat="1" ht="25.5">
      <c r="A366" s="29"/>
      <c r="B366" s="50" t="s">
        <v>27</v>
      </c>
      <c r="C366" s="30" t="s">
        <v>505</v>
      </c>
      <c r="D366" s="33" t="s">
        <v>710</v>
      </c>
      <c r="E366" s="33" t="s">
        <v>726</v>
      </c>
      <c r="F366" s="54"/>
      <c r="G366" s="54"/>
      <c r="H366" s="453">
        <f>H367+H370+H373+H380+H377</f>
        <v>14916.7</v>
      </c>
    </row>
    <row r="367" spans="1:8" s="144" customFormat="1" ht="38.25" customHeight="1">
      <c r="A367" s="29"/>
      <c r="B367" s="163" t="s">
        <v>619</v>
      </c>
      <c r="C367" s="28" t="s">
        <v>505</v>
      </c>
      <c r="D367" s="5" t="s">
        <v>710</v>
      </c>
      <c r="E367" s="5" t="s">
        <v>726</v>
      </c>
      <c r="F367" s="44" t="s">
        <v>618</v>
      </c>
      <c r="G367" s="44" t="s">
        <v>730</v>
      </c>
      <c r="H367" s="457">
        <f>H368</f>
        <v>2190.2000000000003</v>
      </c>
    </row>
    <row r="368" spans="1:8" s="144" customFormat="1" ht="12.75">
      <c r="A368" s="29"/>
      <c r="B368" s="41" t="s">
        <v>744</v>
      </c>
      <c r="C368" s="28" t="s">
        <v>505</v>
      </c>
      <c r="D368" s="5" t="s">
        <v>710</v>
      </c>
      <c r="E368" s="5" t="s">
        <v>726</v>
      </c>
      <c r="F368" s="44" t="s">
        <v>624</v>
      </c>
      <c r="G368" s="44" t="s">
        <v>730</v>
      </c>
      <c r="H368" s="457">
        <f>H369</f>
        <v>2190.2000000000003</v>
      </c>
    </row>
    <row r="369" spans="1:8" s="144" customFormat="1" ht="12.75">
      <c r="A369" s="29"/>
      <c r="B369" s="41" t="s">
        <v>622</v>
      </c>
      <c r="C369" s="28" t="s">
        <v>505</v>
      </c>
      <c r="D369" s="5" t="s">
        <v>710</v>
      </c>
      <c r="E369" s="5" t="s">
        <v>726</v>
      </c>
      <c r="F369" s="44" t="s">
        <v>624</v>
      </c>
      <c r="G369" s="44" t="s">
        <v>623</v>
      </c>
      <c r="H369" s="457">
        <f>2086+60.3+43.9</f>
        <v>2190.2000000000003</v>
      </c>
    </row>
    <row r="370" spans="1:8" s="144" customFormat="1" ht="51">
      <c r="A370" s="170"/>
      <c r="B370" s="11" t="s">
        <v>574</v>
      </c>
      <c r="C370" s="28" t="s">
        <v>505</v>
      </c>
      <c r="D370" s="5" t="s">
        <v>710</v>
      </c>
      <c r="E370" s="5" t="s">
        <v>726</v>
      </c>
      <c r="F370" s="21" t="s">
        <v>762</v>
      </c>
      <c r="G370" s="21"/>
      <c r="H370" s="457">
        <f>H371</f>
        <v>8564</v>
      </c>
    </row>
    <row r="371" spans="1:8" s="144" customFormat="1" ht="12.75">
      <c r="A371" s="170"/>
      <c r="B371" s="11" t="s">
        <v>570</v>
      </c>
      <c r="C371" s="28" t="s">
        <v>505</v>
      </c>
      <c r="D371" s="5" t="s">
        <v>710</v>
      </c>
      <c r="E371" s="34" t="s">
        <v>726</v>
      </c>
      <c r="F371" s="21" t="s">
        <v>608</v>
      </c>
      <c r="G371" s="21"/>
      <c r="H371" s="457">
        <f>H372</f>
        <v>8564</v>
      </c>
    </row>
    <row r="372" spans="1:8" s="144" customFormat="1" ht="12.75">
      <c r="A372" s="170"/>
      <c r="B372" s="14" t="s">
        <v>600</v>
      </c>
      <c r="C372" s="28" t="s">
        <v>505</v>
      </c>
      <c r="D372" s="5" t="s">
        <v>710</v>
      </c>
      <c r="E372" s="34" t="s">
        <v>726</v>
      </c>
      <c r="F372" s="21" t="s">
        <v>608</v>
      </c>
      <c r="G372" s="21" t="s">
        <v>599</v>
      </c>
      <c r="H372" s="457">
        <f>6074.5+168+2321.5</f>
        <v>8564</v>
      </c>
    </row>
    <row r="373" spans="1:8" s="144" customFormat="1" ht="25.5">
      <c r="A373" s="170"/>
      <c r="B373" s="14" t="s">
        <v>768</v>
      </c>
      <c r="C373" s="28" t="s">
        <v>505</v>
      </c>
      <c r="D373" s="5" t="s">
        <v>710</v>
      </c>
      <c r="E373" s="34" t="s">
        <v>726</v>
      </c>
      <c r="F373" s="21" t="s">
        <v>772</v>
      </c>
      <c r="G373" s="21"/>
      <c r="H373" s="457">
        <f>H374</f>
        <v>259.2</v>
      </c>
    </row>
    <row r="374" spans="1:8" s="144" customFormat="1" ht="25.5">
      <c r="A374" s="170"/>
      <c r="B374" s="14" t="s">
        <v>573</v>
      </c>
      <c r="C374" s="28" t="s">
        <v>505</v>
      </c>
      <c r="D374" s="5" t="s">
        <v>710</v>
      </c>
      <c r="E374" s="34" t="s">
        <v>726</v>
      </c>
      <c r="F374" s="21" t="s">
        <v>84</v>
      </c>
      <c r="G374" s="21"/>
      <c r="H374" s="457">
        <f>H375</f>
        <v>259.2</v>
      </c>
    </row>
    <row r="375" spans="1:8" s="144" customFormat="1" ht="12.75">
      <c r="A375" s="170"/>
      <c r="B375" s="14" t="s">
        <v>746</v>
      </c>
      <c r="C375" s="28" t="s">
        <v>505</v>
      </c>
      <c r="D375" s="5" t="s">
        <v>710</v>
      </c>
      <c r="E375" s="34" t="s">
        <v>726</v>
      </c>
      <c r="F375" s="21" t="s">
        <v>84</v>
      </c>
      <c r="G375" s="21" t="s">
        <v>694</v>
      </c>
      <c r="H375" s="457">
        <f>H376</f>
        <v>259.2</v>
      </c>
    </row>
    <row r="376" spans="1:8" s="167" customFormat="1" ht="26.25">
      <c r="A376" s="217"/>
      <c r="B376" s="59" t="s">
        <v>723</v>
      </c>
      <c r="C376" s="61" t="s">
        <v>505</v>
      </c>
      <c r="D376" s="35" t="s">
        <v>710</v>
      </c>
      <c r="E376" s="68" t="s">
        <v>726</v>
      </c>
      <c r="F376" s="27" t="s">
        <v>84</v>
      </c>
      <c r="G376" s="27" t="s">
        <v>694</v>
      </c>
      <c r="H376" s="458">
        <v>259.2</v>
      </c>
    </row>
    <row r="377" spans="1:8" s="144" customFormat="1" ht="12.75">
      <c r="A377" s="170"/>
      <c r="B377" s="74" t="s">
        <v>716</v>
      </c>
      <c r="C377" s="28" t="s">
        <v>505</v>
      </c>
      <c r="D377" s="5" t="s">
        <v>710</v>
      </c>
      <c r="E377" s="34" t="s">
        <v>726</v>
      </c>
      <c r="F377" s="21" t="s">
        <v>700</v>
      </c>
      <c r="G377" s="21"/>
      <c r="H377" s="457">
        <f>H378</f>
        <v>31</v>
      </c>
    </row>
    <row r="378" spans="1:8" s="167" customFormat="1" ht="39">
      <c r="A378" s="217"/>
      <c r="B378" s="59" t="s">
        <v>502</v>
      </c>
      <c r="C378" s="61" t="s">
        <v>505</v>
      </c>
      <c r="D378" s="35" t="s">
        <v>710</v>
      </c>
      <c r="E378" s="68" t="s">
        <v>726</v>
      </c>
      <c r="F378" s="27" t="s">
        <v>667</v>
      </c>
      <c r="G378" s="27"/>
      <c r="H378" s="458">
        <f>H379</f>
        <v>31</v>
      </c>
    </row>
    <row r="379" spans="1:8" s="167" customFormat="1" ht="26.25">
      <c r="A379" s="217"/>
      <c r="B379" s="74" t="s">
        <v>573</v>
      </c>
      <c r="C379" s="28" t="s">
        <v>505</v>
      </c>
      <c r="D379" s="5" t="s">
        <v>710</v>
      </c>
      <c r="E379" s="34" t="s">
        <v>726</v>
      </c>
      <c r="F379" s="21" t="s">
        <v>667</v>
      </c>
      <c r="G379" s="21" t="s">
        <v>678</v>
      </c>
      <c r="H379" s="457">
        <v>31</v>
      </c>
    </row>
    <row r="380" spans="1:8" s="144" customFormat="1" ht="12.75">
      <c r="A380" s="29"/>
      <c r="B380" s="11" t="s">
        <v>568</v>
      </c>
      <c r="C380" s="28" t="s">
        <v>505</v>
      </c>
      <c r="D380" s="5" t="s">
        <v>710</v>
      </c>
      <c r="E380" s="5" t="s">
        <v>726</v>
      </c>
      <c r="F380" s="21" t="s">
        <v>721</v>
      </c>
      <c r="G380" s="68"/>
      <c r="H380" s="457">
        <f>H381+H383</f>
        <v>3872.3</v>
      </c>
    </row>
    <row r="381" spans="1:8" s="144" customFormat="1" ht="39.75" customHeight="1">
      <c r="A381" s="29"/>
      <c r="B381" s="57" t="s">
        <v>739</v>
      </c>
      <c r="C381" s="61" t="s">
        <v>505</v>
      </c>
      <c r="D381" s="35" t="s">
        <v>710</v>
      </c>
      <c r="E381" s="35" t="s">
        <v>726</v>
      </c>
      <c r="F381" s="27" t="s">
        <v>30</v>
      </c>
      <c r="G381" s="27"/>
      <c r="H381" s="458">
        <f>H382</f>
        <v>1322.3</v>
      </c>
    </row>
    <row r="382" spans="1:8" s="144" customFormat="1" ht="25.5">
      <c r="A382" s="29"/>
      <c r="B382" s="74" t="s">
        <v>573</v>
      </c>
      <c r="C382" s="28" t="s">
        <v>505</v>
      </c>
      <c r="D382" s="5" t="s">
        <v>710</v>
      </c>
      <c r="E382" s="5" t="s">
        <v>726</v>
      </c>
      <c r="F382" s="21" t="s">
        <v>30</v>
      </c>
      <c r="G382" s="21" t="s">
        <v>678</v>
      </c>
      <c r="H382" s="457">
        <f>1323-0.7</f>
        <v>1322.3</v>
      </c>
    </row>
    <row r="383" spans="1:8" s="144" customFormat="1" ht="25.5">
      <c r="A383" s="29"/>
      <c r="B383" s="63" t="s">
        <v>775</v>
      </c>
      <c r="C383" s="28" t="s">
        <v>505</v>
      </c>
      <c r="D383" s="5" t="s">
        <v>710</v>
      </c>
      <c r="E383" s="5" t="s">
        <v>726</v>
      </c>
      <c r="F383" s="5" t="s">
        <v>28</v>
      </c>
      <c r="G383" s="21"/>
      <c r="H383" s="457">
        <f>H384+H386</f>
        <v>2550</v>
      </c>
    </row>
    <row r="384" spans="1:8" s="144" customFormat="1" ht="25.5">
      <c r="A384" s="29"/>
      <c r="B384" s="59" t="s">
        <v>740</v>
      </c>
      <c r="C384" s="61" t="s">
        <v>505</v>
      </c>
      <c r="D384" s="35" t="s">
        <v>710</v>
      </c>
      <c r="E384" s="35" t="s">
        <v>726</v>
      </c>
      <c r="F384" s="35" t="s">
        <v>29</v>
      </c>
      <c r="G384" s="27"/>
      <c r="H384" s="458">
        <v>375</v>
      </c>
    </row>
    <row r="385" spans="1:8" s="144" customFormat="1" ht="25.5">
      <c r="A385" s="29"/>
      <c r="B385" s="74" t="s">
        <v>573</v>
      </c>
      <c r="C385" s="28" t="s">
        <v>505</v>
      </c>
      <c r="D385" s="5" t="s">
        <v>710</v>
      </c>
      <c r="E385" s="5" t="s">
        <v>726</v>
      </c>
      <c r="F385" s="15" t="s">
        <v>29</v>
      </c>
      <c r="G385" s="21" t="s">
        <v>678</v>
      </c>
      <c r="H385" s="458">
        <v>375</v>
      </c>
    </row>
    <row r="386" spans="1:8" s="144" customFormat="1" ht="38.25">
      <c r="A386" s="29"/>
      <c r="B386" s="57" t="s">
        <v>83</v>
      </c>
      <c r="C386" s="61" t="s">
        <v>505</v>
      </c>
      <c r="D386" s="35" t="s">
        <v>710</v>
      </c>
      <c r="E386" s="35" t="s">
        <v>726</v>
      </c>
      <c r="F386" s="35" t="s">
        <v>82</v>
      </c>
      <c r="G386" s="27"/>
      <c r="H386" s="458">
        <f>H387</f>
        <v>2175</v>
      </c>
    </row>
    <row r="387" spans="1:8" s="144" customFormat="1" ht="25.5">
      <c r="A387" s="29"/>
      <c r="B387" s="74" t="s">
        <v>573</v>
      </c>
      <c r="C387" s="28" t="s">
        <v>505</v>
      </c>
      <c r="D387" s="5" t="s">
        <v>710</v>
      </c>
      <c r="E387" s="5" t="s">
        <v>726</v>
      </c>
      <c r="F387" s="15" t="s">
        <v>82</v>
      </c>
      <c r="G387" s="21" t="s">
        <v>678</v>
      </c>
      <c r="H387" s="457">
        <f>1925+250</f>
        <v>2175</v>
      </c>
    </row>
    <row r="388" spans="1:8" s="144" customFormat="1" ht="12.75">
      <c r="A388" s="29">
        <v>5</v>
      </c>
      <c r="B388" s="29" t="s">
        <v>509</v>
      </c>
      <c r="C388" s="30" t="s">
        <v>510</v>
      </c>
      <c r="D388" s="161"/>
      <c r="E388" s="161"/>
      <c r="F388" s="161"/>
      <c r="G388" s="161"/>
      <c r="H388" s="453">
        <f>H389+H399</f>
        <v>37986.300000000003</v>
      </c>
    </row>
    <row r="389" spans="1:8" s="165" customFormat="1" ht="12.75">
      <c r="A389" s="29"/>
      <c r="B389" s="58" t="s">
        <v>554</v>
      </c>
      <c r="C389" s="26" t="s">
        <v>510</v>
      </c>
      <c r="D389" s="26" t="s">
        <v>706</v>
      </c>
      <c r="E389" s="26"/>
      <c r="F389" s="26"/>
      <c r="G389" s="26"/>
      <c r="H389" s="453">
        <f>H390</f>
        <v>24406.1</v>
      </c>
    </row>
    <row r="390" spans="1:8" s="165" customFormat="1" ht="12.75">
      <c r="A390" s="29"/>
      <c r="B390" s="50" t="s">
        <v>44</v>
      </c>
      <c r="C390" s="26" t="s">
        <v>510</v>
      </c>
      <c r="D390" s="26" t="s">
        <v>706</v>
      </c>
      <c r="E390" s="26" t="s">
        <v>560</v>
      </c>
      <c r="F390" s="26"/>
      <c r="G390" s="26"/>
      <c r="H390" s="453">
        <f>H391</f>
        <v>24406.1</v>
      </c>
    </row>
    <row r="391" spans="1:8" s="144" customFormat="1" ht="12.75">
      <c r="A391" s="29"/>
      <c r="B391" s="11" t="s">
        <v>19</v>
      </c>
      <c r="C391" s="15" t="s">
        <v>510</v>
      </c>
      <c r="D391" s="5" t="s">
        <v>706</v>
      </c>
      <c r="E391" s="5" t="s">
        <v>560</v>
      </c>
      <c r="F391" s="21" t="s">
        <v>20</v>
      </c>
      <c r="G391" s="21"/>
      <c r="H391" s="457">
        <f>H392</f>
        <v>24406.1</v>
      </c>
    </row>
    <row r="392" spans="1:8" s="144" customFormat="1" ht="13.5">
      <c r="A392" s="196"/>
      <c r="B392" s="11" t="s">
        <v>570</v>
      </c>
      <c r="C392" s="15" t="s">
        <v>510</v>
      </c>
      <c r="D392" s="5" t="s">
        <v>706</v>
      </c>
      <c r="E392" s="5" t="s">
        <v>560</v>
      </c>
      <c r="F392" s="21" t="s">
        <v>604</v>
      </c>
      <c r="G392" s="21"/>
      <c r="H392" s="457">
        <f>SUM(H393:H396)</f>
        <v>24406.1</v>
      </c>
    </row>
    <row r="393" spans="1:8" s="144" customFormat="1" ht="13.5">
      <c r="A393" s="196"/>
      <c r="B393" s="14" t="s">
        <v>600</v>
      </c>
      <c r="C393" s="15" t="s">
        <v>510</v>
      </c>
      <c r="D393" s="5" t="s">
        <v>706</v>
      </c>
      <c r="E393" s="5" t="s">
        <v>560</v>
      </c>
      <c r="F393" s="21" t="s">
        <v>604</v>
      </c>
      <c r="G393" s="21" t="s">
        <v>599</v>
      </c>
      <c r="H393" s="457">
        <f>19093.1+3154.5+826.5+7.5+98+30.9</f>
        <v>23210.5</v>
      </c>
    </row>
    <row r="394" spans="1:8" s="144" customFormat="1" ht="12.75">
      <c r="A394" s="203"/>
      <c r="B394" s="64" t="s">
        <v>773</v>
      </c>
      <c r="C394" s="61" t="s">
        <v>510</v>
      </c>
      <c r="D394" s="35" t="s">
        <v>706</v>
      </c>
      <c r="E394" s="35" t="s">
        <v>560</v>
      </c>
      <c r="F394" s="27" t="s">
        <v>604</v>
      </c>
      <c r="G394" s="27" t="s">
        <v>599</v>
      </c>
      <c r="H394" s="458">
        <f>890.9+82.7</f>
        <v>973.6</v>
      </c>
    </row>
    <row r="395" spans="1:8" s="167" customFormat="1" ht="39">
      <c r="A395" s="196"/>
      <c r="B395" s="59" t="s">
        <v>727</v>
      </c>
      <c r="C395" s="61" t="s">
        <v>510</v>
      </c>
      <c r="D395" s="35" t="s">
        <v>706</v>
      </c>
      <c r="E395" s="35" t="s">
        <v>560</v>
      </c>
      <c r="F395" s="27" t="s">
        <v>604</v>
      </c>
      <c r="G395" s="27" t="s">
        <v>599</v>
      </c>
      <c r="H395" s="458">
        <v>215.8</v>
      </c>
    </row>
    <row r="396" spans="1:8" s="167" customFormat="1" ht="13.5">
      <c r="A396" s="210"/>
      <c r="B396" s="207" t="s">
        <v>724</v>
      </c>
      <c r="C396" s="61" t="s">
        <v>510</v>
      </c>
      <c r="D396" s="35" t="s">
        <v>706</v>
      </c>
      <c r="E396" s="35" t="s">
        <v>560</v>
      </c>
      <c r="F396" s="27" t="s">
        <v>604</v>
      </c>
      <c r="G396" s="27" t="s">
        <v>599</v>
      </c>
      <c r="H396" s="458">
        <v>6.2</v>
      </c>
    </row>
    <row r="397" spans="1:8" s="144" customFormat="1" ht="12.75" hidden="1">
      <c r="A397" s="29"/>
      <c r="B397" s="3" t="s">
        <v>511</v>
      </c>
      <c r="C397" s="28"/>
      <c r="D397" s="5" t="s">
        <v>706</v>
      </c>
      <c r="E397" s="5" t="s">
        <v>560</v>
      </c>
      <c r="F397" s="21" t="s">
        <v>512</v>
      </c>
      <c r="G397" s="21" t="s">
        <v>513</v>
      </c>
      <c r="H397" s="464">
        <f>H398</f>
        <v>0</v>
      </c>
    </row>
    <row r="398" spans="1:8" s="144" customFormat="1" ht="12.75" hidden="1">
      <c r="A398" s="29"/>
      <c r="B398" s="218" t="s">
        <v>514</v>
      </c>
      <c r="C398" s="61"/>
      <c r="D398" s="35" t="s">
        <v>706</v>
      </c>
      <c r="E398" s="35" t="s">
        <v>560</v>
      </c>
      <c r="F398" s="27" t="s">
        <v>512</v>
      </c>
      <c r="G398" s="27" t="s">
        <v>513</v>
      </c>
      <c r="H398" s="458"/>
    </row>
    <row r="399" spans="1:8" s="144" customFormat="1" ht="25.5">
      <c r="A399" s="203"/>
      <c r="B399" s="50" t="s">
        <v>515</v>
      </c>
      <c r="C399" s="30" t="s">
        <v>510</v>
      </c>
      <c r="D399" s="54" t="s">
        <v>47</v>
      </c>
      <c r="E399" s="54"/>
      <c r="F399" s="54"/>
      <c r="G399" s="54"/>
      <c r="H399" s="453">
        <f>H400+H407</f>
        <v>13580.2</v>
      </c>
    </row>
    <row r="400" spans="1:8" s="144" customFormat="1" ht="12.75">
      <c r="A400" s="203"/>
      <c r="B400" s="58" t="s">
        <v>48</v>
      </c>
      <c r="C400" s="30" t="s">
        <v>510</v>
      </c>
      <c r="D400" s="54" t="s">
        <v>47</v>
      </c>
      <c r="E400" s="54" t="s">
        <v>707</v>
      </c>
      <c r="F400" s="54"/>
      <c r="G400" s="54"/>
      <c r="H400" s="453">
        <f>H401+H404</f>
        <v>10082.9</v>
      </c>
    </row>
    <row r="401" spans="1:8" s="144" customFormat="1" ht="12.75">
      <c r="A401" s="203"/>
      <c r="B401" s="39" t="s">
        <v>575</v>
      </c>
      <c r="C401" s="28" t="s">
        <v>510</v>
      </c>
      <c r="D401" s="21" t="s">
        <v>47</v>
      </c>
      <c r="E401" s="21" t="s">
        <v>707</v>
      </c>
      <c r="F401" s="21" t="s">
        <v>576</v>
      </c>
      <c r="G401" s="21"/>
      <c r="H401" s="457">
        <f>H402</f>
        <v>9654.9</v>
      </c>
    </row>
    <row r="402" spans="1:8" s="144" customFormat="1" ht="12.75">
      <c r="A402" s="203"/>
      <c r="B402" s="11" t="s">
        <v>570</v>
      </c>
      <c r="C402" s="28" t="s">
        <v>510</v>
      </c>
      <c r="D402" s="21" t="s">
        <v>577</v>
      </c>
      <c r="E402" s="21" t="s">
        <v>707</v>
      </c>
      <c r="F402" s="21" t="s">
        <v>31</v>
      </c>
      <c r="G402" s="21"/>
      <c r="H402" s="457">
        <f>SUM(H403:H403)</f>
        <v>9654.9</v>
      </c>
    </row>
    <row r="403" spans="1:8" s="144" customFormat="1" ht="12.75">
      <c r="A403" s="203"/>
      <c r="B403" s="14" t="s">
        <v>600</v>
      </c>
      <c r="C403" s="28" t="s">
        <v>510</v>
      </c>
      <c r="D403" s="21" t="s">
        <v>577</v>
      </c>
      <c r="E403" s="21" t="s">
        <v>707</v>
      </c>
      <c r="F403" s="21" t="s">
        <v>31</v>
      </c>
      <c r="G403" s="21" t="s">
        <v>599</v>
      </c>
      <c r="H403" s="457">
        <f>8553.2+801.3+294.8+5.6</f>
        <v>9654.9</v>
      </c>
    </row>
    <row r="404" spans="1:8" s="144" customFormat="1" ht="25.5">
      <c r="A404" s="29"/>
      <c r="B404" s="25" t="s">
        <v>578</v>
      </c>
      <c r="C404" s="28" t="s">
        <v>510</v>
      </c>
      <c r="D404" s="15" t="s">
        <v>47</v>
      </c>
      <c r="E404" s="15" t="s">
        <v>707</v>
      </c>
      <c r="F404" s="15" t="s">
        <v>579</v>
      </c>
      <c r="G404" s="60"/>
      <c r="H404" s="457">
        <f>H405</f>
        <v>428</v>
      </c>
    </row>
    <row r="405" spans="1:8" s="144" customFormat="1" ht="26.25" customHeight="1">
      <c r="A405" s="29"/>
      <c r="B405" s="25" t="s">
        <v>580</v>
      </c>
      <c r="C405" s="28" t="s">
        <v>510</v>
      </c>
      <c r="D405" s="15" t="s">
        <v>47</v>
      </c>
      <c r="E405" s="15" t="s">
        <v>707</v>
      </c>
      <c r="F405" s="15" t="s">
        <v>32</v>
      </c>
      <c r="G405" s="15"/>
      <c r="H405" s="457">
        <f>H406</f>
        <v>428</v>
      </c>
    </row>
    <row r="406" spans="1:8" s="144" customFormat="1" ht="12.75">
      <c r="A406" s="29"/>
      <c r="B406" s="41" t="s">
        <v>622</v>
      </c>
      <c r="C406" s="28" t="s">
        <v>510</v>
      </c>
      <c r="D406" s="15" t="s">
        <v>47</v>
      </c>
      <c r="E406" s="15" t="s">
        <v>707</v>
      </c>
      <c r="F406" s="15" t="s">
        <v>32</v>
      </c>
      <c r="G406" s="15" t="s">
        <v>623</v>
      </c>
      <c r="H406" s="457">
        <v>428</v>
      </c>
    </row>
    <row r="407" spans="1:8" s="144" customFormat="1" ht="25.5">
      <c r="A407" s="203"/>
      <c r="B407" s="58" t="s">
        <v>33</v>
      </c>
      <c r="C407" s="30" t="s">
        <v>510</v>
      </c>
      <c r="D407" s="54" t="s">
        <v>47</v>
      </c>
      <c r="E407" s="54" t="s">
        <v>703</v>
      </c>
      <c r="F407" s="54"/>
      <c r="G407" s="54"/>
      <c r="H407" s="453">
        <f>H408+H411</f>
        <v>3497.3</v>
      </c>
    </row>
    <row r="408" spans="1:8" s="165" customFormat="1" ht="39" customHeight="1">
      <c r="A408" s="203"/>
      <c r="B408" s="163" t="s">
        <v>619</v>
      </c>
      <c r="C408" s="28" t="s">
        <v>510</v>
      </c>
      <c r="D408" s="21" t="s">
        <v>47</v>
      </c>
      <c r="E408" s="21" t="s">
        <v>703</v>
      </c>
      <c r="F408" s="44" t="s">
        <v>618</v>
      </c>
      <c r="G408" s="44" t="s">
        <v>730</v>
      </c>
      <c r="H408" s="457">
        <f>H409</f>
        <v>1995.4</v>
      </c>
    </row>
    <row r="409" spans="1:8" s="144" customFormat="1" ht="12.75">
      <c r="A409" s="203"/>
      <c r="B409" s="11" t="s">
        <v>744</v>
      </c>
      <c r="C409" s="28" t="s">
        <v>510</v>
      </c>
      <c r="D409" s="21" t="s">
        <v>47</v>
      </c>
      <c r="E409" s="21" t="s">
        <v>703</v>
      </c>
      <c r="F409" s="44" t="s">
        <v>624</v>
      </c>
      <c r="G409" s="44" t="s">
        <v>730</v>
      </c>
      <c r="H409" s="457">
        <f>H410</f>
        <v>1995.4</v>
      </c>
    </row>
    <row r="410" spans="1:8" s="144" customFormat="1" ht="12.75">
      <c r="A410" s="203"/>
      <c r="B410" s="41" t="s">
        <v>622</v>
      </c>
      <c r="C410" s="28" t="s">
        <v>510</v>
      </c>
      <c r="D410" s="21" t="s">
        <v>47</v>
      </c>
      <c r="E410" s="21" t="s">
        <v>703</v>
      </c>
      <c r="F410" s="44" t="s">
        <v>624</v>
      </c>
      <c r="G410" s="44" t="s">
        <v>623</v>
      </c>
      <c r="H410" s="457">
        <f>1773.9+15+137.9+16.6+52</f>
        <v>1995.4</v>
      </c>
    </row>
    <row r="411" spans="1:8" s="144" customFormat="1" ht="51">
      <c r="A411" s="203"/>
      <c r="B411" s="11" t="s">
        <v>761</v>
      </c>
      <c r="C411" s="28" t="s">
        <v>510</v>
      </c>
      <c r="D411" s="21" t="s">
        <v>47</v>
      </c>
      <c r="E411" s="21" t="s">
        <v>703</v>
      </c>
      <c r="F411" s="21" t="s">
        <v>762</v>
      </c>
      <c r="G411" s="21"/>
      <c r="H411" s="457">
        <f>H412</f>
        <v>1501.9</v>
      </c>
    </row>
    <row r="412" spans="1:8" s="144" customFormat="1" ht="12.75">
      <c r="A412" s="203"/>
      <c r="B412" s="11" t="s">
        <v>570</v>
      </c>
      <c r="C412" s="28" t="s">
        <v>510</v>
      </c>
      <c r="D412" s="21" t="s">
        <v>47</v>
      </c>
      <c r="E412" s="21" t="s">
        <v>703</v>
      </c>
      <c r="F412" s="21" t="s">
        <v>608</v>
      </c>
      <c r="G412" s="21"/>
      <c r="H412" s="457">
        <f>H413</f>
        <v>1501.9</v>
      </c>
    </row>
    <row r="413" spans="1:8" s="144" customFormat="1" ht="12.75">
      <c r="A413" s="203"/>
      <c r="B413" s="14" t="s">
        <v>600</v>
      </c>
      <c r="C413" s="28" t="s">
        <v>510</v>
      </c>
      <c r="D413" s="21" t="s">
        <v>47</v>
      </c>
      <c r="E413" s="21" t="s">
        <v>703</v>
      </c>
      <c r="F413" s="21" t="s">
        <v>608</v>
      </c>
      <c r="G413" s="21" t="s">
        <v>599</v>
      </c>
      <c r="H413" s="457">
        <f>1247+40.2+214.7</f>
        <v>1501.9</v>
      </c>
    </row>
    <row r="414" spans="1:8" s="32" customFormat="1" ht="15.75" customHeight="1">
      <c r="A414" s="443">
        <v>6</v>
      </c>
      <c r="B414" s="19" t="s">
        <v>303</v>
      </c>
      <c r="C414" s="26" t="s">
        <v>492</v>
      </c>
      <c r="D414" s="428"/>
      <c r="E414" s="428"/>
      <c r="F414" s="429"/>
      <c r="G414" s="428"/>
      <c r="H414" s="439">
        <f>H415</f>
        <v>4317.5</v>
      </c>
    </row>
    <row r="415" spans="1:8" customFormat="1" ht="12.75">
      <c r="A415" s="443"/>
      <c r="B415" s="430" t="s">
        <v>553</v>
      </c>
      <c r="C415" s="26" t="s">
        <v>492</v>
      </c>
      <c r="D415" s="54" t="s">
        <v>559</v>
      </c>
      <c r="E415" s="54"/>
      <c r="F415" s="54"/>
      <c r="G415" s="54"/>
      <c r="H415" s="439">
        <f>H416</f>
        <v>4317.5</v>
      </c>
    </row>
    <row r="416" spans="1:8" customFormat="1" ht="12.75">
      <c r="A416" s="443"/>
      <c r="B416" s="58" t="s">
        <v>41</v>
      </c>
      <c r="C416" s="26" t="s">
        <v>492</v>
      </c>
      <c r="D416" s="54" t="s">
        <v>559</v>
      </c>
      <c r="E416" s="54" t="s">
        <v>707</v>
      </c>
      <c r="F416" s="54"/>
      <c r="G416" s="54"/>
      <c r="H416" s="439">
        <f>H417</f>
        <v>4317.5</v>
      </c>
    </row>
    <row r="417" spans="1:8" customFormat="1" ht="38.25">
      <c r="A417" s="443"/>
      <c r="B417" s="39" t="s">
        <v>299</v>
      </c>
      <c r="C417" s="15" t="s">
        <v>492</v>
      </c>
      <c r="D417" s="21" t="s">
        <v>559</v>
      </c>
      <c r="E417" s="21" t="s">
        <v>707</v>
      </c>
      <c r="F417" s="431" t="s">
        <v>60</v>
      </c>
      <c r="G417" s="21"/>
      <c r="H417" s="440">
        <f>H418+H421</f>
        <v>4317.5</v>
      </c>
    </row>
    <row r="418" spans="1:8" customFormat="1" ht="80.25" customHeight="1">
      <c r="A418" s="443"/>
      <c r="B418" s="39" t="s">
        <v>300</v>
      </c>
      <c r="C418" s="15" t="s">
        <v>492</v>
      </c>
      <c r="D418" s="21" t="s">
        <v>559</v>
      </c>
      <c r="E418" s="21" t="s">
        <v>707</v>
      </c>
      <c r="F418" s="431" t="s">
        <v>62</v>
      </c>
      <c r="G418" s="21"/>
      <c r="H418" s="440">
        <f>H419</f>
        <v>2997.2</v>
      </c>
    </row>
    <row r="419" spans="1:8" s="407" customFormat="1" ht="25.5">
      <c r="A419" s="444"/>
      <c r="B419" s="78" t="s">
        <v>63</v>
      </c>
      <c r="C419" s="15" t="s">
        <v>492</v>
      </c>
      <c r="D419" s="21" t="s">
        <v>559</v>
      </c>
      <c r="E419" s="21" t="s">
        <v>707</v>
      </c>
      <c r="F419" s="431" t="s">
        <v>70</v>
      </c>
      <c r="G419" s="15"/>
      <c r="H419" s="440">
        <f>H420</f>
        <v>2997.2</v>
      </c>
    </row>
    <row r="420" spans="1:8" customFormat="1" ht="12.75">
      <c r="A420" s="443"/>
      <c r="B420" s="13" t="s">
        <v>301</v>
      </c>
      <c r="C420" s="15" t="s">
        <v>492</v>
      </c>
      <c r="D420" s="21" t="s">
        <v>559</v>
      </c>
      <c r="E420" s="21" t="s">
        <v>707</v>
      </c>
      <c r="F420" s="431" t="s">
        <v>70</v>
      </c>
      <c r="G420" s="21" t="s">
        <v>51</v>
      </c>
      <c r="H420" s="440">
        <v>2997.2</v>
      </c>
    </row>
    <row r="421" spans="1:8" customFormat="1" ht="38.25">
      <c r="A421" s="443"/>
      <c r="B421" s="39" t="s">
        <v>302</v>
      </c>
      <c r="C421" s="15" t="s">
        <v>492</v>
      </c>
      <c r="D421" s="21" t="s">
        <v>559</v>
      </c>
      <c r="E421" s="21" t="s">
        <v>707</v>
      </c>
      <c r="F421" s="431" t="s">
        <v>73</v>
      </c>
      <c r="G421" s="15"/>
      <c r="H421" s="440">
        <f>H422</f>
        <v>1320.3</v>
      </c>
    </row>
    <row r="422" spans="1:8" customFormat="1" ht="51">
      <c r="A422" s="443"/>
      <c r="B422" s="432" t="s">
        <v>75</v>
      </c>
      <c r="C422" s="15" t="s">
        <v>492</v>
      </c>
      <c r="D422" s="21" t="s">
        <v>559</v>
      </c>
      <c r="E422" s="21" t="s">
        <v>707</v>
      </c>
      <c r="F422" s="431" t="s">
        <v>73</v>
      </c>
      <c r="G422" s="15"/>
      <c r="H422" s="440">
        <f>H423</f>
        <v>1320.3</v>
      </c>
    </row>
    <row r="423" spans="1:8" customFormat="1" ht="25.5">
      <c r="A423" s="443"/>
      <c r="B423" s="78" t="s">
        <v>63</v>
      </c>
      <c r="C423" s="15" t="s">
        <v>492</v>
      </c>
      <c r="D423" s="21" t="s">
        <v>559</v>
      </c>
      <c r="E423" s="21" t="s">
        <v>707</v>
      </c>
      <c r="F423" s="431" t="s">
        <v>74</v>
      </c>
      <c r="G423" s="15"/>
      <c r="H423" s="440">
        <f>H424</f>
        <v>1320.3</v>
      </c>
    </row>
    <row r="424" spans="1:8" customFormat="1" ht="12.75">
      <c r="A424" s="443"/>
      <c r="B424" s="13" t="s">
        <v>301</v>
      </c>
      <c r="C424" s="15" t="s">
        <v>492</v>
      </c>
      <c r="D424" s="21" t="s">
        <v>559</v>
      </c>
      <c r="E424" s="21" t="s">
        <v>707</v>
      </c>
      <c r="F424" s="431" t="s">
        <v>74</v>
      </c>
      <c r="G424" s="15" t="s">
        <v>51</v>
      </c>
      <c r="H424" s="440">
        <v>1320.3</v>
      </c>
    </row>
    <row r="425" spans="1:8" customFormat="1" ht="12.75">
      <c r="A425" s="443">
        <v>7</v>
      </c>
      <c r="B425" s="58" t="s">
        <v>304</v>
      </c>
      <c r="C425" s="26" t="s">
        <v>492</v>
      </c>
      <c r="D425" s="54"/>
      <c r="E425" s="54"/>
      <c r="F425" s="54"/>
      <c r="G425" s="54"/>
      <c r="H425" s="439">
        <f>H426</f>
        <v>5139.6000000000004</v>
      </c>
    </row>
    <row r="426" spans="1:8" customFormat="1" ht="12.75">
      <c r="A426" s="443"/>
      <c r="B426" s="430" t="s">
        <v>553</v>
      </c>
      <c r="C426" s="26" t="s">
        <v>492</v>
      </c>
      <c r="D426" s="54" t="s">
        <v>559</v>
      </c>
      <c r="E426" s="54"/>
      <c r="F426" s="54"/>
      <c r="G426" s="54"/>
      <c r="H426" s="439">
        <f>H427</f>
        <v>5139.6000000000004</v>
      </c>
    </row>
    <row r="427" spans="1:8" customFormat="1" ht="12.75">
      <c r="A427" s="443"/>
      <c r="B427" s="58" t="s">
        <v>41</v>
      </c>
      <c r="C427" s="26" t="s">
        <v>492</v>
      </c>
      <c r="D427" s="54" t="s">
        <v>559</v>
      </c>
      <c r="E427" s="54" t="s">
        <v>707</v>
      </c>
      <c r="F427" s="54"/>
      <c r="G427" s="54"/>
      <c r="H427" s="439">
        <f>H428</f>
        <v>5139.6000000000004</v>
      </c>
    </row>
    <row r="428" spans="1:8" customFormat="1" ht="38.25">
      <c r="A428" s="443"/>
      <c r="B428" s="39" t="s">
        <v>299</v>
      </c>
      <c r="C428" s="15" t="s">
        <v>492</v>
      </c>
      <c r="D428" s="21" t="s">
        <v>559</v>
      </c>
      <c r="E428" s="21" t="s">
        <v>707</v>
      </c>
      <c r="F428" s="431" t="s">
        <v>60</v>
      </c>
      <c r="G428" s="21"/>
      <c r="H428" s="440">
        <f>H429+H432</f>
        <v>5139.6000000000004</v>
      </c>
    </row>
    <row r="429" spans="1:8" customFormat="1" ht="76.5">
      <c r="A429" s="443"/>
      <c r="B429" s="39" t="s">
        <v>300</v>
      </c>
      <c r="C429" s="15" t="s">
        <v>492</v>
      </c>
      <c r="D429" s="21" t="s">
        <v>559</v>
      </c>
      <c r="E429" s="21" t="s">
        <v>707</v>
      </c>
      <c r="F429" s="431" t="s">
        <v>62</v>
      </c>
      <c r="G429" s="21"/>
      <c r="H429" s="440">
        <f>H430</f>
        <v>3567.9</v>
      </c>
    </row>
    <row r="430" spans="1:8" customFormat="1" ht="25.5">
      <c r="A430" s="443"/>
      <c r="B430" s="78" t="s">
        <v>63</v>
      </c>
      <c r="C430" s="15" t="s">
        <v>492</v>
      </c>
      <c r="D430" s="21" t="s">
        <v>559</v>
      </c>
      <c r="E430" s="21" t="s">
        <v>707</v>
      </c>
      <c r="F430" s="431" t="s">
        <v>70</v>
      </c>
      <c r="G430" s="15"/>
      <c r="H430" s="440">
        <f>H431</f>
        <v>3567.9</v>
      </c>
    </row>
    <row r="431" spans="1:8" customFormat="1" ht="12.75">
      <c r="A431" s="443"/>
      <c r="B431" s="13" t="s">
        <v>301</v>
      </c>
      <c r="C431" s="15" t="s">
        <v>492</v>
      </c>
      <c r="D431" s="21" t="s">
        <v>559</v>
      </c>
      <c r="E431" s="21" t="s">
        <v>707</v>
      </c>
      <c r="F431" s="431" t="s">
        <v>70</v>
      </c>
      <c r="G431" s="21" t="s">
        <v>51</v>
      </c>
      <c r="H431" s="440">
        <v>3567.9</v>
      </c>
    </row>
    <row r="432" spans="1:8" customFormat="1" ht="38.25">
      <c r="A432" s="443"/>
      <c r="B432" s="39" t="s">
        <v>302</v>
      </c>
      <c r="C432" s="15" t="s">
        <v>492</v>
      </c>
      <c r="D432" s="21" t="s">
        <v>559</v>
      </c>
      <c r="E432" s="21" t="s">
        <v>707</v>
      </c>
      <c r="F432" s="431" t="s">
        <v>73</v>
      </c>
      <c r="G432" s="15"/>
      <c r="H432" s="440">
        <f>H433</f>
        <v>1571.7</v>
      </c>
    </row>
    <row r="433" spans="1:8" customFormat="1" ht="51">
      <c r="A433" s="443"/>
      <c r="B433" s="432" t="s">
        <v>75</v>
      </c>
      <c r="C433" s="15" t="s">
        <v>492</v>
      </c>
      <c r="D433" s="21" t="s">
        <v>559</v>
      </c>
      <c r="E433" s="21" t="s">
        <v>707</v>
      </c>
      <c r="F433" s="431" t="s">
        <v>73</v>
      </c>
      <c r="G433" s="15"/>
      <c r="H433" s="440">
        <f>H434</f>
        <v>1571.7</v>
      </c>
    </row>
    <row r="434" spans="1:8" customFormat="1" ht="25.5">
      <c r="A434" s="443"/>
      <c r="B434" s="78" t="s">
        <v>63</v>
      </c>
      <c r="C434" s="15" t="s">
        <v>492</v>
      </c>
      <c r="D434" s="21" t="s">
        <v>559</v>
      </c>
      <c r="E434" s="21" t="s">
        <v>707</v>
      </c>
      <c r="F434" s="431" t="s">
        <v>74</v>
      </c>
      <c r="G434" s="15"/>
      <c r="H434" s="440">
        <f>H435</f>
        <v>1571.7</v>
      </c>
    </row>
    <row r="435" spans="1:8" customFormat="1" ht="12.75">
      <c r="A435" s="443"/>
      <c r="B435" s="13" t="s">
        <v>301</v>
      </c>
      <c r="C435" s="15" t="s">
        <v>492</v>
      </c>
      <c r="D435" s="21" t="s">
        <v>559</v>
      </c>
      <c r="E435" s="21" t="s">
        <v>707</v>
      </c>
      <c r="F435" s="431" t="s">
        <v>74</v>
      </c>
      <c r="G435" s="15" t="s">
        <v>51</v>
      </c>
      <c r="H435" s="440">
        <v>1571.7</v>
      </c>
    </row>
    <row r="436" spans="1:8" customFormat="1" ht="12.75">
      <c r="A436" s="443">
        <v>8</v>
      </c>
      <c r="B436" s="58" t="s">
        <v>305</v>
      </c>
      <c r="C436" s="26" t="s">
        <v>492</v>
      </c>
      <c r="D436" s="54"/>
      <c r="E436" s="54"/>
      <c r="F436" s="54"/>
      <c r="G436" s="54"/>
      <c r="H436" s="439">
        <f>H437</f>
        <v>9646.9</v>
      </c>
    </row>
    <row r="437" spans="1:8" customFormat="1" ht="12.75">
      <c r="A437" s="443"/>
      <c r="B437" s="430" t="s">
        <v>553</v>
      </c>
      <c r="C437" s="26" t="s">
        <v>492</v>
      </c>
      <c r="D437" s="54" t="s">
        <v>559</v>
      </c>
      <c r="E437" s="54"/>
      <c r="F437" s="54"/>
      <c r="G437" s="54"/>
      <c r="H437" s="439">
        <f>H438</f>
        <v>9646.9</v>
      </c>
    </row>
    <row r="438" spans="1:8" customFormat="1" ht="12.75">
      <c r="A438" s="443"/>
      <c r="B438" s="58" t="s">
        <v>41</v>
      </c>
      <c r="C438" s="26" t="s">
        <v>492</v>
      </c>
      <c r="D438" s="54" t="s">
        <v>559</v>
      </c>
      <c r="E438" s="54" t="s">
        <v>707</v>
      </c>
      <c r="F438" s="54"/>
      <c r="G438" s="54"/>
      <c r="H438" s="439">
        <f>H439</f>
        <v>9646.9</v>
      </c>
    </row>
    <row r="439" spans="1:8" customFormat="1" ht="38.25">
      <c r="A439" s="443"/>
      <c r="B439" s="39" t="s">
        <v>299</v>
      </c>
      <c r="C439" s="15" t="s">
        <v>492</v>
      </c>
      <c r="D439" s="21" t="s">
        <v>559</v>
      </c>
      <c r="E439" s="21" t="s">
        <v>707</v>
      </c>
      <c r="F439" s="431" t="s">
        <v>60</v>
      </c>
      <c r="G439" s="21"/>
      <c r="H439" s="440">
        <f>H440+H443</f>
        <v>9646.9</v>
      </c>
    </row>
    <row r="440" spans="1:8" customFormat="1" ht="76.5">
      <c r="A440" s="443"/>
      <c r="B440" s="39" t="s">
        <v>300</v>
      </c>
      <c r="C440" s="15" t="s">
        <v>492</v>
      </c>
      <c r="D440" s="21" t="s">
        <v>559</v>
      </c>
      <c r="E440" s="21" t="s">
        <v>707</v>
      </c>
      <c r="F440" s="431" t="s">
        <v>62</v>
      </c>
      <c r="G440" s="21"/>
      <c r="H440" s="440">
        <f>H441</f>
        <v>6696.9</v>
      </c>
    </row>
    <row r="441" spans="1:8" customFormat="1" ht="25.5">
      <c r="A441" s="443"/>
      <c r="B441" s="78" t="s">
        <v>63</v>
      </c>
      <c r="C441" s="15" t="s">
        <v>492</v>
      </c>
      <c r="D441" s="21" t="s">
        <v>559</v>
      </c>
      <c r="E441" s="21" t="s">
        <v>707</v>
      </c>
      <c r="F441" s="431" t="s">
        <v>70</v>
      </c>
      <c r="G441" s="15"/>
      <c r="H441" s="440">
        <f>H442</f>
        <v>6696.9</v>
      </c>
    </row>
    <row r="442" spans="1:8" customFormat="1" ht="12.75">
      <c r="A442" s="443"/>
      <c r="B442" s="13" t="s">
        <v>301</v>
      </c>
      <c r="C442" s="15" t="s">
        <v>492</v>
      </c>
      <c r="D442" s="21" t="s">
        <v>559</v>
      </c>
      <c r="E442" s="21" t="s">
        <v>707</v>
      </c>
      <c r="F442" s="431" t="s">
        <v>70</v>
      </c>
      <c r="G442" s="21" t="s">
        <v>51</v>
      </c>
      <c r="H442" s="440">
        <v>6696.9</v>
      </c>
    </row>
    <row r="443" spans="1:8" customFormat="1" ht="38.25">
      <c r="A443" s="443"/>
      <c r="B443" s="39" t="s">
        <v>302</v>
      </c>
      <c r="C443" s="15" t="s">
        <v>492</v>
      </c>
      <c r="D443" s="21" t="s">
        <v>559</v>
      </c>
      <c r="E443" s="21" t="s">
        <v>707</v>
      </c>
      <c r="F443" s="431" t="s">
        <v>73</v>
      </c>
      <c r="G443" s="15"/>
      <c r="H443" s="440">
        <f>H444</f>
        <v>2950</v>
      </c>
    </row>
    <row r="444" spans="1:8" customFormat="1" ht="51">
      <c r="A444" s="443"/>
      <c r="B444" s="432" t="s">
        <v>75</v>
      </c>
      <c r="C444" s="15" t="s">
        <v>492</v>
      </c>
      <c r="D444" s="21" t="s">
        <v>559</v>
      </c>
      <c r="E444" s="21" t="s">
        <v>707</v>
      </c>
      <c r="F444" s="431" t="s">
        <v>73</v>
      </c>
      <c r="G444" s="15"/>
      <c r="H444" s="440">
        <f>H445</f>
        <v>2950</v>
      </c>
    </row>
    <row r="445" spans="1:8" customFormat="1" ht="25.5">
      <c r="A445" s="443"/>
      <c r="B445" s="78" t="s">
        <v>63</v>
      </c>
      <c r="C445" s="15" t="s">
        <v>492</v>
      </c>
      <c r="D445" s="21" t="s">
        <v>559</v>
      </c>
      <c r="E445" s="21" t="s">
        <v>707</v>
      </c>
      <c r="F445" s="431" t="s">
        <v>74</v>
      </c>
      <c r="G445" s="15"/>
      <c r="H445" s="440">
        <f>H446</f>
        <v>2950</v>
      </c>
    </row>
    <row r="446" spans="1:8" customFormat="1" ht="12.75">
      <c r="A446" s="443"/>
      <c r="B446" s="13" t="s">
        <v>301</v>
      </c>
      <c r="C446" s="15" t="s">
        <v>492</v>
      </c>
      <c r="D446" s="21" t="s">
        <v>559</v>
      </c>
      <c r="E446" s="21" t="s">
        <v>707</v>
      </c>
      <c r="F446" s="431" t="s">
        <v>74</v>
      </c>
      <c r="G446" s="15" t="s">
        <v>51</v>
      </c>
      <c r="H446" s="440">
        <v>2950</v>
      </c>
    </row>
    <row r="447" spans="1:8" customFormat="1" ht="12.75">
      <c r="A447" s="443">
        <v>9</v>
      </c>
      <c r="B447" s="58" t="s">
        <v>306</v>
      </c>
      <c r="C447" s="26" t="s">
        <v>492</v>
      </c>
      <c r="D447" s="54"/>
      <c r="E447" s="54"/>
      <c r="F447" s="54"/>
      <c r="G447" s="54"/>
      <c r="H447" s="439">
        <f>H448</f>
        <v>10383.799999999999</v>
      </c>
    </row>
    <row r="448" spans="1:8" customFormat="1" ht="12.75">
      <c r="A448" s="443"/>
      <c r="B448" s="430" t="s">
        <v>553</v>
      </c>
      <c r="C448" s="26" t="s">
        <v>492</v>
      </c>
      <c r="D448" s="54" t="s">
        <v>559</v>
      </c>
      <c r="E448" s="54"/>
      <c r="F448" s="54"/>
      <c r="G448" s="54"/>
      <c r="H448" s="439">
        <f>H449</f>
        <v>10383.799999999999</v>
      </c>
    </row>
    <row r="449" spans="1:8" customFormat="1" ht="12.75">
      <c r="A449" s="443"/>
      <c r="B449" s="58" t="s">
        <v>41</v>
      </c>
      <c r="C449" s="26" t="s">
        <v>492</v>
      </c>
      <c r="D449" s="54" t="s">
        <v>559</v>
      </c>
      <c r="E449" s="54" t="s">
        <v>707</v>
      </c>
      <c r="F449" s="54"/>
      <c r="G449" s="54"/>
      <c r="H449" s="439">
        <f>H450</f>
        <v>10383.799999999999</v>
      </c>
    </row>
    <row r="450" spans="1:8" customFormat="1" ht="38.25">
      <c r="A450" s="443"/>
      <c r="B450" s="39" t="s">
        <v>299</v>
      </c>
      <c r="C450" s="15" t="s">
        <v>492</v>
      </c>
      <c r="D450" s="21" t="s">
        <v>559</v>
      </c>
      <c r="E450" s="21" t="s">
        <v>707</v>
      </c>
      <c r="F450" s="431" t="s">
        <v>60</v>
      </c>
      <c r="G450" s="21"/>
      <c r="H450" s="440">
        <f>H451+H454</f>
        <v>10383.799999999999</v>
      </c>
    </row>
    <row r="451" spans="1:8" customFormat="1" ht="76.5">
      <c r="A451" s="443"/>
      <c r="B451" s="39" t="s">
        <v>300</v>
      </c>
      <c r="C451" s="15" t="s">
        <v>492</v>
      </c>
      <c r="D451" s="21" t="s">
        <v>559</v>
      </c>
      <c r="E451" s="21" t="s">
        <v>707</v>
      </c>
      <c r="F451" s="431" t="s">
        <v>62</v>
      </c>
      <c r="G451" s="21"/>
      <c r="H451" s="440">
        <f>H452</f>
        <v>7208.4</v>
      </c>
    </row>
    <row r="452" spans="1:8" customFormat="1" ht="25.5">
      <c r="A452" s="443"/>
      <c r="B452" s="78" t="s">
        <v>63</v>
      </c>
      <c r="C452" s="15" t="s">
        <v>492</v>
      </c>
      <c r="D452" s="21" t="s">
        <v>559</v>
      </c>
      <c r="E452" s="21" t="s">
        <v>707</v>
      </c>
      <c r="F452" s="431" t="s">
        <v>70</v>
      </c>
      <c r="G452" s="15"/>
      <c r="H452" s="440">
        <f>H453</f>
        <v>7208.4</v>
      </c>
    </row>
    <row r="453" spans="1:8" customFormat="1" ht="12.75">
      <c r="A453" s="443"/>
      <c r="B453" s="13" t="s">
        <v>301</v>
      </c>
      <c r="C453" s="15" t="s">
        <v>492</v>
      </c>
      <c r="D453" s="21" t="s">
        <v>559</v>
      </c>
      <c r="E453" s="21" t="s">
        <v>707</v>
      </c>
      <c r="F453" s="431" t="s">
        <v>70</v>
      </c>
      <c r="G453" s="21" t="s">
        <v>51</v>
      </c>
      <c r="H453" s="440">
        <v>7208.4</v>
      </c>
    </row>
    <row r="454" spans="1:8" customFormat="1" ht="38.25">
      <c r="A454" s="443"/>
      <c r="B454" s="39" t="s">
        <v>302</v>
      </c>
      <c r="C454" s="15" t="s">
        <v>492</v>
      </c>
      <c r="D454" s="21" t="s">
        <v>559</v>
      </c>
      <c r="E454" s="21" t="s">
        <v>707</v>
      </c>
      <c r="F454" s="431" t="s">
        <v>73</v>
      </c>
      <c r="G454" s="15"/>
      <c r="H454" s="440">
        <f>H455</f>
        <v>3175.4</v>
      </c>
    </row>
    <row r="455" spans="1:8" customFormat="1" ht="51">
      <c r="A455" s="443"/>
      <c r="B455" s="432" t="s">
        <v>75</v>
      </c>
      <c r="C455" s="15" t="s">
        <v>492</v>
      </c>
      <c r="D455" s="21" t="s">
        <v>559</v>
      </c>
      <c r="E455" s="21" t="s">
        <v>707</v>
      </c>
      <c r="F455" s="431" t="s">
        <v>73</v>
      </c>
      <c r="G455" s="15"/>
      <c r="H455" s="440">
        <f>H456</f>
        <v>3175.4</v>
      </c>
    </row>
    <row r="456" spans="1:8" customFormat="1" ht="25.5">
      <c r="A456" s="443"/>
      <c r="B456" s="78" t="s">
        <v>63</v>
      </c>
      <c r="C456" s="15" t="s">
        <v>492</v>
      </c>
      <c r="D456" s="21" t="s">
        <v>559</v>
      </c>
      <c r="E456" s="21" t="s">
        <v>707</v>
      </c>
      <c r="F456" s="431" t="s">
        <v>74</v>
      </c>
      <c r="G456" s="15"/>
      <c r="H456" s="440">
        <f>H457</f>
        <v>3175.4</v>
      </c>
    </row>
    <row r="457" spans="1:8" customFormat="1" ht="12.75">
      <c r="A457" s="443"/>
      <c r="B457" s="13" t="s">
        <v>301</v>
      </c>
      <c r="C457" s="15" t="s">
        <v>492</v>
      </c>
      <c r="D457" s="21" t="s">
        <v>559</v>
      </c>
      <c r="E457" s="21" t="s">
        <v>707</v>
      </c>
      <c r="F457" s="431" t="s">
        <v>74</v>
      </c>
      <c r="G457" s="15" t="s">
        <v>51</v>
      </c>
      <c r="H457" s="440">
        <v>3175.4</v>
      </c>
    </row>
    <row r="458" spans="1:8" customFormat="1" ht="12.75">
      <c r="A458" s="443">
        <v>10</v>
      </c>
      <c r="B458" s="58" t="s">
        <v>307</v>
      </c>
      <c r="C458" s="26" t="s">
        <v>492</v>
      </c>
      <c r="D458" s="54"/>
      <c r="E458" s="54"/>
      <c r="F458" s="54"/>
      <c r="G458" s="54"/>
      <c r="H458" s="439">
        <f>H459</f>
        <v>1604.7</v>
      </c>
    </row>
    <row r="459" spans="1:8" customFormat="1" ht="12.75">
      <c r="A459" s="443"/>
      <c r="B459" s="430" t="s">
        <v>553</v>
      </c>
      <c r="C459" s="26" t="s">
        <v>492</v>
      </c>
      <c r="D459" s="54" t="s">
        <v>559</v>
      </c>
      <c r="E459" s="54"/>
      <c r="F459" s="54"/>
      <c r="G459" s="54"/>
      <c r="H459" s="439">
        <f>H460</f>
        <v>1604.7</v>
      </c>
    </row>
    <row r="460" spans="1:8" customFormat="1" ht="12.75">
      <c r="A460" s="443"/>
      <c r="B460" s="58" t="s">
        <v>41</v>
      </c>
      <c r="C460" s="26" t="s">
        <v>492</v>
      </c>
      <c r="D460" s="54" t="s">
        <v>559</v>
      </c>
      <c r="E460" s="54" t="s">
        <v>707</v>
      </c>
      <c r="F460" s="54"/>
      <c r="G460" s="54"/>
      <c r="H460" s="439">
        <f>H461</f>
        <v>1604.7</v>
      </c>
    </row>
    <row r="461" spans="1:8" customFormat="1" ht="38.25">
      <c r="A461" s="443"/>
      <c r="B461" s="39" t="s">
        <v>299</v>
      </c>
      <c r="C461" s="15" t="s">
        <v>492</v>
      </c>
      <c r="D461" s="21" t="s">
        <v>559</v>
      </c>
      <c r="E461" s="21" t="s">
        <v>707</v>
      </c>
      <c r="F461" s="431" t="s">
        <v>60</v>
      </c>
      <c r="G461" s="21"/>
      <c r="H461" s="440">
        <f>H462+H465</f>
        <v>1604.7</v>
      </c>
    </row>
    <row r="462" spans="1:8" customFormat="1" ht="76.5">
      <c r="A462" s="443"/>
      <c r="B462" s="39" t="s">
        <v>300</v>
      </c>
      <c r="C462" s="15" t="s">
        <v>492</v>
      </c>
      <c r="D462" s="21" t="s">
        <v>559</v>
      </c>
      <c r="E462" s="21" t="s">
        <v>707</v>
      </c>
      <c r="F462" s="431" t="s">
        <v>62</v>
      </c>
      <c r="G462" s="21"/>
      <c r="H462" s="440">
        <f>H463</f>
        <v>1114</v>
      </c>
    </row>
    <row r="463" spans="1:8" customFormat="1" ht="25.5">
      <c r="A463" s="443"/>
      <c r="B463" s="78" t="s">
        <v>63</v>
      </c>
      <c r="C463" s="15" t="s">
        <v>492</v>
      </c>
      <c r="D463" s="21" t="s">
        <v>559</v>
      </c>
      <c r="E463" s="21" t="s">
        <v>707</v>
      </c>
      <c r="F463" s="431" t="s">
        <v>70</v>
      </c>
      <c r="G463" s="15"/>
      <c r="H463" s="440">
        <f>H464</f>
        <v>1114</v>
      </c>
    </row>
    <row r="464" spans="1:8" customFormat="1" ht="12.75">
      <c r="A464" s="443"/>
      <c r="B464" s="13" t="s">
        <v>301</v>
      </c>
      <c r="C464" s="15" t="s">
        <v>492</v>
      </c>
      <c r="D464" s="21" t="s">
        <v>559</v>
      </c>
      <c r="E464" s="21" t="s">
        <v>707</v>
      </c>
      <c r="F464" s="431" t="s">
        <v>70</v>
      </c>
      <c r="G464" s="21" t="s">
        <v>51</v>
      </c>
      <c r="H464" s="440">
        <v>1114</v>
      </c>
    </row>
    <row r="465" spans="1:8" customFormat="1" ht="38.25">
      <c r="A465" s="443"/>
      <c r="B465" s="39" t="s">
        <v>302</v>
      </c>
      <c r="C465" s="15" t="s">
        <v>492</v>
      </c>
      <c r="D465" s="21" t="s">
        <v>559</v>
      </c>
      <c r="E465" s="21" t="s">
        <v>707</v>
      </c>
      <c r="F465" s="431" t="s">
        <v>73</v>
      </c>
      <c r="G465" s="15"/>
      <c r="H465" s="440">
        <f>H466</f>
        <v>490.7</v>
      </c>
    </row>
    <row r="466" spans="1:8" customFormat="1" ht="51">
      <c r="A466" s="443"/>
      <c r="B466" s="432" t="s">
        <v>75</v>
      </c>
      <c r="C466" s="15" t="s">
        <v>492</v>
      </c>
      <c r="D466" s="21" t="s">
        <v>559</v>
      </c>
      <c r="E466" s="21" t="s">
        <v>707</v>
      </c>
      <c r="F466" s="431" t="s">
        <v>73</v>
      </c>
      <c r="G466" s="15"/>
      <c r="H466" s="440">
        <f>H467</f>
        <v>490.7</v>
      </c>
    </row>
    <row r="467" spans="1:8" customFormat="1" ht="25.5">
      <c r="A467" s="443"/>
      <c r="B467" s="78" t="s">
        <v>63</v>
      </c>
      <c r="C467" s="15" t="s">
        <v>492</v>
      </c>
      <c r="D467" s="21" t="s">
        <v>559</v>
      </c>
      <c r="E467" s="21" t="s">
        <v>707</v>
      </c>
      <c r="F467" s="431" t="s">
        <v>74</v>
      </c>
      <c r="G467" s="15"/>
      <c r="H467" s="440">
        <f>H468</f>
        <v>490.7</v>
      </c>
    </row>
    <row r="468" spans="1:8" customFormat="1" ht="12.75">
      <c r="A468" s="443"/>
      <c r="B468" s="13" t="s">
        <v>301</v>
      </c>
      <c r="C468" s="15" t="s">
        <v>492</v>
      </c>
      <c r="D468" s="21" t="s">
        <v>559</v>
      </c>
      <c r="E468" s="21" t="s">
        <v>707</v>
      </c>
      <c r="F468" s="431" t="s">
        <v>74</v>
      </c>
      <c r="G468" s="15" t="s">
        <v>51</v>
      </c>
      <c r="H468" s="440">
        <v>490.7</v>
      </c>
    </row>
    <row r="469" spans="1:8" customFormat="1" ht="14.25">
      <c r="A469" s="443">
        <v>11</v>
      </c>
      <c r="B469" s="445" t="s">
        <v>308</v>
      </c>
      <c r="C469" s="26" t="s">
        <v>492</v>
      </c>
      <c r="D469" s="54"/>
      <c r="E469" s="54"/>
      <c r="F469" s="54"/>
      <c r="G469" s="54"/>
      <c r="H469" s="439">
        <f>H470</f>
        <v>1373.5</v>
      </c>
    </row>
    <row r="470" spans="1:8" customFormat="1" ht="12.75">
      <c r="A470" s="443"/>
      <c r="B470" s="430" t="s">
        <v>553</v>
      </c>
      <c r="C470" s="26" t="s">
        <v>492</v>
      </c>
      <c r="D470" s="54" t="s">
        <v>559</v>
      </c>
      <c r="E470" s="54"/>
      <c r="F470" s="54"/>
      <c r="G470" s="54"/>
      <c r="H470" s="439">
        <f>H471</f>
        <v>1373.5</v>
      </c>
    </row>
    <row r="471" spans="1:8" customFormat="1" ht="12.75">
      <c r="A471" s="443"/>
      <c r="B471" s="58" t="s">
        <v>41</v>
      </c>
      <c r="C471" s="26" t="s">
        <v>492</v>
      </c>
      <c r="D471" s="54" t="s">
        <v>559</v>
      </c>
      <c r="E471" s="54" t="s">
        <v>707</v>
      </c>
      <c r="F471" s="54"/>
      <c r="G471" s="54"/>
      <c r="H471" s="439">
        <f>H472</f>
        <v>1373.5</v>
      </c>
    </row>
    <row r="472" spans="1:8" customFormat="1" ht="38.25">
      <c r="A472" s="443"/>
      <c r="B472" s="39" t="s">
        <v>299</v>
      </c>
      <c r="C472" s="15" t="s">
        <v>492</v>
      </c>
      <c r="D472" s="21" t="s">
        <v>559</v>
      </c>
      <c r="E472" s="21" t="s">
        <v>707</v>
      </c>
      <c r="F472" s="431" t="s">
        <v>60</v>
      </c>
      <c r="G472" s="21"/>
      <c r="H472" s="440">
        <f>H473+H476</f>
        <v>1373.5</v>
      </c>
    </row>
    <row r="473" spans="1:8" customFormat="1" ht="76.5">
      <c r="A473" s="443"/>
      <c r="B473" s="39" t="s">
        <v>300</v>
      </c>
      <c r="C473" s="15" t="s">
        <v>492</v>
      </c>
      <c r="D473" s="21" t="s">
        <v>559</v>
      </c>
      <c r="E473" s="21" t="s">
        <v>707</v>
      </c>
      <c r="F473" s="431" t="s">
        <v>62</v>
      </c>
      <c r="G473" s="21"/>
      <c r="H473" s="440">
        <f>H474</f>
        <v>953.5</v>
      </c>
    </row>
    <row r="474" spans="1:8" customFormat="1" ht="25.5">
      <c r="A474" s="443"/>
      <c r="B474" s="78" t="s">
        <v>63</v>
      </c>
      <c r="C474" s="15" t="s">
        <v>492</v>
      </c>
      <c r="D474" s="21" t="s">
        <v>559</v>
      </c>
      <c r="E474" s="21" t="s">
        <v>707</v>
      </c>
      <c r="F474" s="431" t="s">
        <v>70</v>
      </c>
      <c r="G474" s="15"/>
      <c r="H474" s="440">
        <f>H475</f>
        <v>953.5</v>
      </c>
    </row>
    <row r="475" spans="1:8" customFormat="1" ht="12.75">
      <c r="A475" s="443"/>
      <c r="B475" s="13" t="s">
        <v>301</v>
      </c>
      <c r="C475" s="15" t="s">
        <v>492</v>
      </c>
      <c r="D475" s="21" t="s">
        <v>559</v>
      </c>
      <c r="E475" s="21" t="s">
        <v>707</v>
      </c>
      <c r="F475" s="431" t="s">
        <v>70</v>
      </c>
      <c r="G475" s="21" t="s">
        <v>51</v>
      </c>
      <c r="H475" s="440">
        <v>953.5</v>
      </c>
    </row>
    <row r="476" spans="1:8" customFormat="1" ht="38.25">
      <c r="A476" s="443"/>
      <c r="B476" s="39" t="s">
        <v>302</v>
      </c>
      <c r="C476" s="15" t="s">
        <v>492</v>
      </c>
      <c r="D476" s="21" t="s">
        <v>559</v>
      </c>
      <c r="E476" s="21" t="s">
        <v>707</v>
      </c>
      <c r="F476" s="431" t="s">
        <v>73</v>
      </c>
      <c r="G476" s="15"/>
      <c r="H476" s="440">
        <f>H477</f>
        <v>420</v>
      </c>
    </row>
    <row r="477" spans="1:8" customFormat="1" ht="51">
      <c r="A477" s="443"/>
      <c r="B477" s="432" t="s">
        <v>75</v>
      </c>
      <c r="C477" s="15" t="s">
        <v>492</v>
      </c>
      <c r="D477" s="21" t="s">
        <v>559</v>
      </c>
      <c r="E477" s="21" t="s">
        <v>707</v>
      </c>
      <c r="F477" s="431" t="s">
        <v>73</v>
      </c>
      <c r="G477" s="15"/>
      <c r="H477" s="440">
        <f>H478</f>
        <v>420</v>
      </c>
    </row>
    <row r="478" spans="1:8" customFormat="1" ht="25.5">
      <c r="A478" s="443"/>
      <c r="B478" s="78" t="s">
        <v>63</v>
      </c>
      <c r="C478" s="15" t="s">
        <v>492</v>
      </c>
      <c r="D478" s="21" t="s">
        <v>559</v>
      </c>
      <c r="E478" s="21" t="s">
        <v>707</v>
      </c>
      <c r="F478" s="431" t="s">
        <v>74</v>
      </c>
      <c r="G478" s="15"/>
      <c r="H478" s="440">
        <f>H479</f>
        <v>420</v>
      </c>
    </row>
    <row r="479" spans="1:8" customFormat="1" ht="12.75">
      <c r="A479" s="443"/>
      <c r="B479" s="13" t="s">
        <v>301</v>
      </c>
      <c r="C479" s="15" t="s">
        <v>492</v>
      </c>
      <c r="D479" s="21" t="s">
        <v>559</v>
      </c>
      <c r="E479" s="21" t="s">
        <v>707</v>
      </c>
      <c r="F479" s="431" t="s">
        <v>74</v>
      </c>
      <c r="G479" s="15" t="s">
        <v>51</v>
      </c>
      <c r="H479" s="440">
        <v>420</v>
      </c>
    </row>
    <row r="480" spans="1:8" customFormat="1" ht="14.25">
      <c r="A480" s="443">
        <v>12</v>
      </c>
      <c r="B480" s="445" t="s">
        <v>309</v>
      </c>
      <c r="C480" s="26" t="s">
        <v>492</v>
      </c>
      <c r="D480" s="54"/>
      <c r="E480" s="54"/>
      <c r="F480" s="54"/>
      <c r="G480" s="54"/>
      <c r="H480" s="439">
        <f>H481</f>
        <v>1729.8000000000002</v>
      </c>
    </row>
    <row r="481" spans="1:8" customFormat="1" ht="12.75">
      <c r="A481" s="443"/>
      <c r="B481" s="430" t="s">
        <v>553</v>
      </c>
      <c r="C481" s="26" t="s">
        <v>492</v>
      </c>
      <c r="D481" s="54" t="s">
        <v>559</v>
      </c>
      <c r="E481" s="54"/>
      <c r="F481" s="54"/>
      <c r="G481" s="54"/>
      <c r="H481" s="439">
        <f>H482</f>
        <v>1729.8000000000002</v>
      </c>
    </row>
    <row r="482" spans="1:8" customFormat="1" ht="12.75">
      <c r="A482" s="443"/>
      <c r="B482" s="58" t="s">
        <v>41</v>
      </c>
      <c r="C482" s="26" t="s">
        <v>492</v>
      </c>
      <c r="D482" s="54" t="s">
        <v>559</v>
      </c>
      <c r="E482" s="54" t="s">
        <v>707</v>
      </c>
      <c r="F482" s="54"/>
      <c r="G482" s="54"/>
      <c r="H482" s="439">
        <f>H483</f>
        <v>1729.8000000000002</v>
      </c>
    </row>
    <row r="483" spans="1:8" customFormat="1" ht="38.25">
      <c r="A483" s="443"/>
      <c r="B483" s="39" t="s">
        <v>299</v>
      </c>
      <c r="C483" s="15" t="s">
        <v>492</v>
      </c>
      <c r="D483" s="21" t="s">
        <v>559</v>
      </c>
      <c r="E483" s="21" t="s">
        <v>707</v>
      </c>
      <c r="F483" s="431" t="s">
        <v>60</v>
      </c>
      <c r="G483" s="21"/>
      <c r="H483" s="440">
        <f>H484+H487</f>
        <v>1729.8000000000002</v>
      </c>
    </row>
    <row r="484" spans="1:8" customFormat="1" ht="63.75" customHeight="1">
      <c r="A484" s="443"/>
      <c r="B484" s="39" t="s">
        <v>300</v>
      </c>
      <c r="C484" s="15" t="s">
        <v>492</v>
      </c>
      <c r="D484" s="21" t="s">
        <v>559</v>
      </c>
      <c r="E484" s="21" t="s">
        <v>707</v>
      </c>
      <c r="F484" s="431" t="s">
        <v>62</v>
      </c>
      <c r="G484" s="21"/>
      <c r="H484" s="440">
        <f>H485</f>
        <v>1200.9000000000001</v>
      </c>
    </row>
    <row r="485" spans="1:8" customFormat="1" ht="25.5">
      <c r="A485" s="443"/>
      <c r="B485" s="78" t="s">
        <v>63</v>
      </c>
      <c r="C485" s="15" t="s">
        <v>492</v>
      </c>
      <c r="D485" s="21" t="s">
        <v>559</v>
      </c>
      <c r="E485" s="21" t="s">
        <v>707</v>
      </c>
      <c r="F485" s="431" t="s">
        <v>70</v>
      </c>
      <c r="G485" s="15"/>
      <c r="H485" s="440">
        <f>H486</f>
        <v>1200.9000000000001</v>
      </c>
    </row>
    <row r="486" spans="1:8" customFormat="1" ht="12.75">
      <c r="A486" s="443"/>
      <c r="B486" s="13" t="s">
        <v>301</v>
      </c>
      <c r="C486" s="15" t="s">
        <v>492</v>
      </c>
      <c r="D486" s="21" t="s">
        <v>559</v>
      </c>
      <c r="E486" s="21" t="s">
        <v>707</v>
      </c>
      <c r="F486" s="431" t="s">
        <v>70</v>
      </c>
      <c r="G486" s="21" t="s">
        <v>51</v>
      </c>
      <c r="H486" s="440">
        <v>1200.9000000000001</v>
      </c>
    </row>
    <row r="487" spans="1:8" customFormat="1" ht="38.25">
      <c r="A487" s="443"/>
      <c r="B487" s="39" t="s">
        <v>302</v>
      </c>
      <c r="C487" s="15" t="s">
        <v>492</v>
      </c>
      <c r="D487" s="21" t="s">
        <v>559</v>
      </c>
      <c r="E487" s="21" t="s">
        <v>707</v>
      </c>
      <c r="F487" s="431" t="s">
        <v>73</v>
      </c>
      <c r="G487" s="15"/>
      <c r="H487" s="440">
        <f>H488</f>
        <v>528.9</v>
      </c>
    </row>
    <row r="488" spans="1:8" customFormat="1" ht="51">
      <c r="A488" s="443"/>
      <c r="B488" s="432" t="s">
        <v>75</v>
      </c>
      <c r="C488" s="15" t="s">
        <v>492</v>
      </c>
      <c r="D488" s="21" t="s">
        <v>559</v>
      </c>
      <c r="E488" s="21" t="s">
        <v>707</v>
      </c>
      <c r="F488" s="431" t="s">
        <v>73</v>
      </c>
      <c r="G488" s="15"/>
      <c r="H488" s="440">
        <f>H489</f>
        <v>528.9</v>
      </c>
    </row>
    <row r="489" spans="1:8" customFormat="1" ht="25.5">
      <c r="A489" s="443"/>
      <c r="B489" s="78" t="s">
        <v>63</v>
      </c>
      <c r="C489" s="15" t="s">
        <v>492</v>
      </c>
      <c r="D489" s="21" t="s">
        <v>559</v>
      </c>
      <c r="E489" s="21" t="s">
        <v>707</v>
      </c>
      <c r="F489" s="431" t="s">
        <v>74</v>
      </c>
      <c r="G489" s="15"/>
      <c r="H489" s="440">
        <f>H490</f>
        <v>528.9</v>
      </c>
    </row>
    <row r="490" spans="1:8" customFormat="1" ht="12.75">
      <c r="A490" s="443"/>
      <c r="B490" s="13" t="s">
        <v>301</v>
      </c>
      <c r="C490" s="15" t="s">
        <v>492</v>
      </c>
      <c r="D490" s="21" t="s">
        <v>559</v>
      </c>
      <c r="E490" s="21" t="s">
        <v>707</v>
      </c>
      <c r="F490" s="431" t="s">
        <v>74</v>
      </c>
      <c r="G490" s="15" t="s">
        <v>51</v>
      </c>
      <c r="H490" s="440">
        <v>528.9</v>
      </c>
    </row>
    <row r="491" spans="1:8" customFormat="1" ht="14.25">
      <c r="A491" s="443">
        <v>13</v>
      </c>
      <c r="B491" s="445" t="s">
        <v>310</v>
      </c>
      <c r="C491" s="26" t="s">
        <v>492</v>
      </c>
      <c r="D491" s="54"/>
      <c r="E491" s="54"/>
      <c r="F491" s="54"/>
      <c r="G491" s="54"/>
      <c r="H491" s="439">
        <f>H492</f>
        <v>1879.4</v>
      </c>
    </row>
    <row r="492" spans="1:8" customFormat="1" ht="12.75">
      <c r="A492" s="443"/>
      <c r="B492" s="430" t="s">
        <v>553</v>
      </c>
      <c r="C492" s="26" t="s">
        <v>492</v>
      </c>
      <c r="D492" s="54" t="s">
        <v>559</v>
      </c>
      <c r="E492" s="54"/>
      <c r="F492" s="54"/>
      <c r="G492" s="54"/>
      <c r="H492" s="439">
        <f>H493</f>
        <v>1879.4</v>
      </c>
    </row>
    <row r="493" spans="1:8" customFormat="1" ht="12.75">
      <c r="A493" s="443"/>
      <c r="B493" s="58" t="s">
        <v>41</v>
      </c>
      <c r="C493" s="26" t="s">
        <v>492</v>
      </c>
      <c r="D493" s="54" t="s">
        <v>559</v>
      </c>
      <c r="E493" s="54" t="s">
        <v>707</v>
      </c>
      <c r="F493" s="54"/>
      <c r="G493" s="54"/>
      <c r="H493" s="439">
        <f>H494</f>
        <v>1879.4</v>
      </c>
    </row>
    <row r="494" spans="1:8" customFormat="1" ht="38.25">
      <c r="A494" s="443"/>
      <c r="B494" s="39" t="s">
        <v>299</v>
      </c>
      <c r="C494" s="15" t="s">
        <v>492</v>
      </c>
      <c r="D494" s="21" t="s">
        <v>559</v>
      </c>
      <c r="E494" s="21" t="s">
        <v>707</v>
      </c>
      <c r="F494" s="431" t="s">
        <v>60</v>
      </c>
      <c r="G494" s="21"/>
      <c r="H494" s="440">
        <f>H495+H498</f>
        <v>1879.4</v>
      </c>
    </row>
    <row r="495" spans="1:8" customFormat="1" ht="76.5">
      <c r="A495" s="443"/>
      <c r="B495" s="39" t="s">
        <v>300</v>
      </c>
      <c r="C495" s="15" t="s">
        <v>492</v>
      </c>
      <c r="D495" s="21" t="s">
        <v>559</v>
      </c>
      <c r="E495" s="21" t="s">
        <v>707</v>
      </c>
      <c r="F495" s="431" t="s">
        <v>62</v>
      </c>
      <c r="G495" s="21"/>
      <c r="H495" s="440">
        <f>H496</f>
        <v>1304.7</v>
      </c>
    </row>
    <row r="496" spans="1:8" customFormat="1" ht="25.5">
      <c r="A496" s="443"/>
      <c r="B496" s="78" t="s">
        <v>63</v>
      </c>
      <c r="C496" s="15" t="s">
        <v>492</v>
      </c>
      <c r="D496" s="21" t="s">
        <v>559</v>
      </c>
      <c r="E496" s="21" t="s">
        <v>707</v>
      </c>
      <c r="F496" s="431" t="s">
        <v>70</v>
      </c>
      <c r="G496" s="15"/>
      <c r="H496" s="440">
        <f>H497</f>
        <v>1304.7</v>
      </c>
    </row>
    <row r="497" spans="1:8" customFormat="1" ht="12.75">
      <c r="A497" s="443"/>
      <c r="B497" s="13" t="s">
        <v>301</v>
      </c>
      <c r="C497" s="15" t="s">
        <v>492</v>
      </c>
      <c r="D497" s="21" t="s">
        <v>559</v>
      </c>
      <c r="E497" s="21" t="s">
        <v>707</v>
      </c>
      <c r="F497" s="431" t="s">
        <v>70</v>
      </c>
      <c r="G497" s="21" t="s">
        <v>51</v>
      </c>
      <c r="H497" s="440">
        <v>1304.7</v>
      </c>
    </row>
    <row r="498" spans="1:8" customFormat="1" ht="38.25">
      <c r="A498" s="443"/>
      <c r="B498" s="39" t="s">
        <v>302</v>
      </c>
      <c r="C498" s="15" t="s">
        <v>492</v>
      </c>
      <c r="D498" s="21" t="s">
        <v>559</v>
      </c>
      <c r="E498" s="21" t="s">
        <v>707</v>
      </c>
      <c r="F498" s="431" t="s">
        <v>73</v>
      </c>
      <c r="G498" s="15"/>
      <c r="H498" s="440">
        <f>H499</f>
        <v>574.70000000000005</v>
      </c>
    </row>
    <row r="499" spans="1:8" customFormat="1" ht="51">
      <c r="A499" s="443"/>
      <c r="B499" s="432" t="s">
        <v>75</v>
      </c>
      <c r="C499" s="15" t="s">
        <v>492</v>
      </c>
      <c r="D499" s="21" t="s">
        <v>559</v>
      </c>
      <c r="E499" s="21" t="s">
        <v>707</v>
      </c>
      <c r="F499" s="431" t="s">
        <v>73</v>
      </c>
      <c r="G499" s="15"/>
      <c r="H499" s="440">
        <f>H500</f>
        <v>574.70000000000005</v>
      </c>
    </row>
    <row r="500" spans="1:8" customFormat="1" ht="25.5">
      <c r="A500" s="443"/>
      <c r="B500" s="78" t="s">
        <v>63</v>
      </c>
      <c r="C500" s="15" t="s">
        <v>492</v>
      </c>
      <c r="D500" s="21" t="s">
        <v>559</v>
      </c>
      <c r="E500" s="21" t="s">
        <v>707</v>
      </c>
      <c r="F500" s="431" t="s">
        <v>74</v>
      </c>
      <c r="G500" s="15"/>
      <c r="H500" s="440">
        <f>H501</f>
        <v>574.70000000000005</v>
      </c>
    </row>
    <row r="501" spans="1:8" customFormat="1" ht="12.75">
      <c r="A501" s="443"/>
      <c r="B501" s="13" t="s">
        <v>301</v>
      </c>
      <c r="C501" s="15" t="s">
        <v>492</v>
      </c>
      <c r="D501" s="21" t="s">
        <v>559</v>
      </c>
      <c r="E501" s="21" t="s">
        <v>707</v>
      </c>
      <c r="F501" s="431" t="s">
        <v>74</v>
      </c>
      <c r="G501" s="15" t="s">
        <v>51</v>
      </c>
      <c r="H501" s="440">
        <v>574.70000000000005</v>
      </c>
    </row>
    <row r="502" spans="1:8" customFormat="1" ht="14.25">
      <c r="A502" s="443">
        <v>14</v>
      </c>
      <c r="B502" s="445" t="s">
        <v>311</v>
      </c>
      <c r="C502" s="26" t="s">
        <v>492</v>
      </c>
      <c r="D502" s="54"/>
      <c r="E502" s="54"/>
      <c r="F502" s="54"/>
      <c r="G502" s="54"/>
      <c r="H502" s="439">
        <f>H503</f>
        <v>2276.8999999999996</v>
      </c>
    </row>
    <row r="503" spans="1:8" customFormat="1" ht="12.75">
      <c r="A503" s="443"/>
      <c r="B503" s="430" t="s">
        <v>553</v>
      </c>
      <c r="C503" s="26" t="s">
        <v>492</v>
      </c>
      <c r="D503" s="54" t="s">
        <v>559</v>
      </c>
      <c r="E503" s="54"/>
      <c r="F503" s="54"/>
      <c r="G503" s="54"/>
      <c r="H503" s="439">
        <f>H504</f>
        <v>2276.8999999999996</v>
      </c>
    </row>
    <row r="504" spans="1:8" customFormat="1" ht="12.75">
      <c r="A504" s="443"/>
      <c r="B504" s="58" t="s">
        <v>41</v>
      </c>
      <c r="C504" s="26" t="s">
        <v>492</v>
      </c>
      <c r="D504" s="54" t="s">
        <v>559</v>
      </c>
      <c r="E504" s="54" t="s">
        <v>707</v>
      </c>
      <c r="F504" s="54"/>
      <c r="G504" s="54"/>
      <c r="H504" s="439">
        <f>H505</f>
        <v>2276.8999999999996</v>
      </c>
    </row>
    <row r="505" spans="1:8" customFormat="1" ht="38.25">
      <c r="A505" s="443"/>
      <c r="B505" s="39" t="s">
        <v>299</v>
      </c>
      <c r="C505" s="15" t="s">
        <v>492</v>
      </c>
      <c r="D505" s="21" t="s">
        <v>559</v>
      </c>
      <c r="E505" s="21" t="s">
        <v>707</v>
      </c>
      <c r="F505" s="431" t="s">
        <v>60</v>
      </c>
      <c r="G505" s="21"/>
      <c r="H505" s="440">
        <f>H506+H509</f>
        <v>2276.8999999999996</v>
      </c>
    </row>
    <row r="506" spans="1:8" customFormat="1" ht="76.5">
      <c r="A506" s="443"/>
      <c r="B506" s="39" t="s">
        <v>300</v>
      </c>
      <c r="C506" s="15" t="s">
        <v>492</v>
      </c>
      <c r="D506" s="21" t="s">
        <v>559</v>
      </c>
      <c r="E506" s="21" t="s">
        <v>707</v>
      </c>
      <c r="F506" s="431" t="s">
        <v>62</v>
      </c>
      <c r="G506" s="21"/>
      <c r="H506" s="440">
        <f>H507</f>
        <v>1580.6</v>
      </c>
    </row>
    <row r="507" spans="1:8" customFormat="1" ht="25.5">
      <c r="A507" s="443"/>
      <c r="B507" s="78" t="s">
        <v>63</v>
      </c>
      <c r="C507" s="15" t="s">
        <v>492</v>
      </c>
      <c r="D507" s="21" t="s">
        <v>559</v>
      </c>
      <c r="E507" s="21" t="s">
        <v>707</v>
      </c>
      <c r="F507" s="431" t="s">
        <v>70</v>
      </c>
      <c r="G507" s="15"/>
      <c r="H507" s="440">
        <f>H508</f>
        <v>1580.6</v>
      </c>
    </row>
    <row r="508" spans="1:8" customFormat="1" ht="12.75">
      <c r="A508" s="443"/>
      <c r="B508" s="13" t="s">
        <v>301</v>
      </c>
      <c r="C508" s="15" t="s">
        <v>492</v>
      </c>
      <c r="D508" s="21" t="s">
        <v>559</v>
      </c>
      <c r="E508" s="21" t="s">
        <v>707</v>
      </c>
      <c r="F508" s="431" t="s">
        <v>70</v>
      </c>
      <c r="G508" s="21" t="s">
        <v>51</v>
      </c>
      <c r="H508" s="440">
        <v>1580.6</v>
      </c>
    </row>
    <row r="509" spans="1:8" customFormat="1" ht="38.25">
      <c r="A509" s="443"/>
      <c r="B509" s="39" t="s">
        <v>302</v>
      </c>
      <c r="C509" s="15" t="s">
        <v>492</v>
      </c>
      <c r="D509" s="21" t="s">
        <v>559</v>
      </c>
      <c r="E509" s="21" t="s">
        <v>707</v>
      </c>
      <c r="F509" s="431" t="s">
        <v>73</v>
      </c>
      <c r="G509" s="15"/>
      <c r="H509" s="440">
        <f>H510</f>
        <v>696.3</v>
      </c>
    </row>
    <row r="510" spans="1:8" customFormat="1" ht="51">
      <c r="A510" s="443"/>
      <c r="B510" s="432" t="s">
        <v>75</v>
      </c>
      <c r="C510" s="15" t="s">
        <v>492</v>
      </c>
      <c r="D510" s="21" t="s">
        <v>559</v>
      </c>
      <c r="E510" s="21" t="s">
        <v>707</v>
      </c>
      <c r="F510" s="431" t="s">
        <v>73</v>
      </c>
      <c r="G510" s="15"/>
      <c r="H510" s="440">
        <f>H511</f>
        <v>696.3</v>
      </c>
    </row>
    <row r="511" spans="1:8" customFormat="1" ht="25.5">
      <c r="A511" s="443"/>
      <c r="B511" s="78" t="s">
        <v>63</v>
      </c>
      <c r="C511" s="15" t="s">
        <v>492</v>
      </c>
      <c r="D511" s="21" t="s">
        <v>559</v>
      </c>
      <c r="E511" s="21" t="s">
        <v>707</v>
      </c>
      <c r="F511" s="431" t="s">
        <v>74</v>
      </c>
      <c r="G511" s="15"/>
      <c r="H511" s="440">
        <f>H512</f>
        <v>696.3</v>
      </c>
    </row>
    <row r="512" spans="1:8" customFormat="1" ht="12.75">
      <c r="A512" s="443"/>
      <c r="B512" s="13" t="s">
        <v>301</v>
      </c>
      <c r="C512" s="15" t="s">
        <v>492</v>
      </c>
      <c r="D512" s="21" t="s">
        <v>559</v>
      </c>
      <c r="E512" s="21" t="s">
        <v>707</v>
      </c>
      <c r="F512" s="431" t="s">
        <v>74</v>
      </c>
      <c r="G512" s="15" t="s">
        <v>51</v>
      </c>
      <c r="H512" s="440">
        <v>696.3</v>
      </c>
    </row>
    <row r="513" spans="1:8" customFormat="1" ht="14.25">
      <c r="A513" s="443">
        <v>15</v>
      </c>
      <c r="B513" s="445" t="s">
        <v>312</v>
      </c>
      <c r="C513" s="26" t="s">
        <v>492</v>
      </c>
      <c r="D513" s="54"/>
      <c r="E513" s="54"/>
      <c r="F513" s="54"/>
      <c r="G513" s="54"/>
      <c r="H513" s="439">
        <f>H514</f>
        <v>8485</v>
      </c>
    </row>
    <row r="514" spans="1:8" customFormat="1" ht="12.75">
      <c r="A514" s="443"/>
      <c r="B514" s="430" t="s">
        <v>553</v>
      </c>
      <c r="C514" s="26" t="s">
        <v>492</v>
      </c>
      <c r="D514" s="54" t="s">
        <v>559</v>
      </c>
      <c r="E514" s="54"/>
      <c r="F514" s="54"/>
      <c r="G514" s="54"/>
      <c r="H514" s="439">
        <f>H515</f>
        <v>8485</v>
      </c>
    </row>
    <row r="515" spans="1:8" customFormat="1" ht="12.75">
      <c r="A515" s="443"/>
      <c r="B515" s="58" t="s">
        <v>41</v>
      </c>
      <c r="C515" s="26" t="s">
        <v>492</v>
      </c>
      <c r="D515" s="54" t="s">
        <v>559</v>
      </c>
      <c r="E515" s="54" t="s">
        <v>707</v>
      </c>
      <c r="F515" s="54"/>
      <c r="G515" s="54"/>
      <c r="H515" s="439">
        <f>H516</f>
        <v>8485</v>
      </c>
    </row>
    <row r="516" spans="1:8" customFormat="1" ht="38.25">
      <c r="A516" s="443"/>
      <c r="B516" s="39" t="s">
        <v>299</v>
      </c>
      <c r="C516" s="15" t="s">
        <v>492</v>
      </c>
      <c r="D516" s="21" t="s">
        <v>559</v>
      </c>
      <c r="E516" s="21" t="s">
        <v>707</v>
      </c>
      <c r="F516" s="431" t="s">
        <v>60</v>
      </c>
      <c r="G516" s="21"/>
      <c r="H516" s="440">
        <f>H517+H520</f>
        <v>8485</v>
      </c>
    </row>
    <row r="517" spans="1:8" customFormat="1" ht="76.5">
      <c r="A517" s="443"/>
      <c r="B517" s="39" t="s">
        <v>300</v>
      </c>
      <c r="C517" s="15" t="s">
        <v>492</v>
      </c>
      <c r="D517" s="21" t="s">
        <v>559</v>
      </c>
      <c r="E517" s="21" t="s">
        <v>707</v>
      </c>
      <c r="F517" s="431" t="s">
        <v>62</v>
      </c>
      <c r="G517" s="21"/>
      <c r="H517" s="440">
        <f>H518</f>
        <v>5890.3</v>
      </c>
    </row>
    <row r="518" spans="1:8" customFormat="1" ht="25.5">
      <c r="A518" s="443"/>
      <c r="B518" s="78" t="s">
        <v>63</v>
      </c>
      <c r="C518" s="15" t="s">
        <v>492</v>
      </c>
      <c r="D518" s="21" t="s">
        <v>559</v>
      </c>
      <c r="E518" s="21" t="s">
        <v>707</v>
      </c>
      <c r="F518" s="431" t="s">
        <v>70</v>
      </c>
      <c r="G518" s="15"/>
      <c r="H518" s="440">
        <f>H519</f>
        <v>5890.3</v>
      </c>
    </row>
    <row r="519" spans="1:8" customFormat="1" ht="12.75">
      <c r="A519" s="443"/>
      <c r="B519" s="13" t="s">
        <v>301</v>
      </c>
      <c r="C519" s="15" t="s">
        <v>492</v>
      </c>
      <c r="D519" s="21" t="s">
        <v>559</v>
      </c>
      <c r="E519" s="21" t="s">
        <v>707</v>
      </c>
      <c r="F519" s="431" t="s">
        <v>70</v>
      </c>
      <c r="G519" s="21" t="s">
        <v>51</v>
      </c>
      <c r="H519" s="440">
        <v>5890.3</v>
      </c>
    </row>
    <row r="520" spans="1:8" customFormat="1" ht="38.25">
      <c r="A520" s="443"/>
      <c r="B520" s="39" t="s">
        <v>302</v>
      </c>
      <c r="C520" s="15" t="s">
        <v>492</v>
      </c>
      <c r="D520" s="21" t="s">
        <v>559</v>
      </c>
      <c r="E520" s="21" t="s">
        <v>707</v>
      </c>
      <c r="F520" s="431" t="s">
        <v>73</v>
      </c>
      <c r="G520" s="15"/>
      <c r="H520" s="440">
        <f>H521</f>
        <v>2594.6999999999998</v>
      </c>
    </row>
    <row r="521" spans="1:8" customFormat="1" ht="51">
      <c r="A521" s="443"/>
      <c r="B521" s="432" t="s">
        <v>75</v>
      </c>
      <c r="C521" s="15" t="s">
        <v>492</v>
      </c>
      <c r="D521" s="21" t="s">
        <v>559</v>
      </c>
      <c r="E521" s="21" t="s">
        <v>707</v>
      </c>
      <c r="F521" s="431" t="s">
        <v>73</v>
      </c>
      <c r="G521" s="15"/>
      <c r="H521" s="440">
        <f>H522</f>
        <v>2594.6999999999998</v>
      </c>
    </row>
    <row r="522" spans="1:8" customFormat="1" ht="25.5">
      <c r="A522" s="443"/>
      <c r="B522" s="78" t="s">
        <v>63</v>
      </c>
      <c r="C522" s="15" t="s">
        <v>492</v>
      </c>
      <c r="D522" s="21" t="s">
        <v>559</v>
      </c>
      <c r="E522" s="21" t="s">
        <v>707</v>
      </c>
      <c r="F522" s="431" t="s">
        <v>74</v>
      </c>
      <c r="G522" s="15"/>
      <c r="H522" s="440">
        <f>H523</f>
        <v>2594.6999999999998</v>
      </c>
    </row>
    <row r="523" spans="1:8" customFormat="1" ht="12.75">
      <c r="A523" s="443"/>
      <c r="B523" s="13" t="s">
        <v>301</v>
      </c>
      <c r="C523" s="15" t="s">
        <v>492</v>
      </c>
      <c r="D523" s="21" t="s">
        <v>559</v>
      </c>
      <c r="E523" s="21" t="s">
        <v>707</v>
      </c>
      <c r="F523" s="431" t="s">
        <v>74</v>
      </c>
      <c r="G523" s="15" t="s">
        <v>51</v>
      </c>
      <c r="H523" s="440">
        <v>2594.6999999999998</v>
      </c>
    </row>
    <row r="524" spans="1:8" customFormat="1" ht="14.25">
      <c r="A524" s="443">
        <v>16</v>
      </c>
      <c r="B524" s="445" t="s">
        <v>313</v>
      </c>
      <c r="C524" s="26" t="s">
        <v>492</v>
      </c>
      <c r="D524" s="54"/>
      <c r="E524" s="54"/>
      <c r="F524" s="54"/>
      <c r="G524" s="54"/>
      <c r="H524" s="439">
        <f>H525</f>
        <v>5358.1</v>
      </c>
    </row>
    <row r="525" spans="1:8" customFormat="1" ht="12.75">
      <c r="A525" s="443"/>
      <c r="B525" s="430" t="s">
        <v>553</v>
      </c>
      <c r="C525" s="26" t="s">
        <v>492</v>
      </c>
      <c r="D525" s="54" t="s">
        <v>559</v>
      </c>
      <c r="E525" s="54"/>
      <c r="F525" s="54"/>
      <c r="G525" s="54"/>
      <c r="H525" s="439">
        <f>H526</f>
        <v>5358.1</v>
      </c>
    </row>
    <row r="526" spans="1:8" customFormat="1" ht="12.75">
      <c r="A526" s="443"/>
      <c r="B526" s="58" t="s">
        <v>41</v>
      </c>
      <c r="C526" s="26" t="s">
        <v>492</v>
      </c>
      <c r="D526" s="54" t="s">
        <v>559</v>
      </c>
      <c r="E526" s="54" t="s">
        <v>707</v>
      </c>
      <c r="F526" s="54"/>
      <c r="G526" s="54"/>
      <c r="H526" s="439">
        <f>H527</f>
        <v>5358.1</v>
      </c>
    </row>
    <row r="527" spans="1:8" customFormat="1" ht="38.25">
      <c r="A527" s="443"/>
      <c r="B527" s="39" t="s">
        <v>299</v>
      </c>
      <c r="C527" s="15" t="s">
        <v>492</v>
      </c>
      <c r="D527" s="21" t="s">
        <v>559</v>
      </c>
      <c r="E527" s="21" t="s">
        <v>707</v>
      </c>
      <c r="F527" s="431" t="s">
        <v>60</v>
      </c>
      <c r="G527" s="21"/>
      <c r="H527" s="440">
        <f>H528+H531</f>
        <v>5358.1</v>
      </c>
    </row>
    <row r="528" spans="1:8" customFormat="1" ht="76.5">
      <c r="A528" s="443"/>
      <c r="B528" s="39" t="s">
        <v>300</v>
      </c>
      <c r="C528" s="15" t="s">
        <v>492</v>
      </c>
      <c r="D528" s="21" t="s">
        <v>559</v>
      </c>
      <c r="E528" s="21" t="s">
        <v>707</v>
      </c>
      <c r="F528" s="431" t="s">
        <v>62</v>
      </c>
      <c r="G528" s="21"/>
      <c r="H528" s="440">
        <f>H529</f>
        <v>3719.6</v>
      </c>
    </row>
    <row r="529" spans="1:8" customFormat="1" ht="25.5">
      <c r="A529" s="443"/>
      <c r="B529" s="78" t="s">
        <v>63</v>
      </c>
      <c r="C529" s="15" t="s">
        <v>492</v>
      </c>
      <c r="D529" s="21" t="s">
        <v>559</v>
      </c>
      <c r="E529" s="21" t="s">
        <v>707</v>
      </c>
      <c r="F529" s="431" t="s">
        <v>70</v>
      </c>
      <c r="G529" s="15"/>
      <c r="H529" s="440">
        <f>H530</f>
        <v>3719.6</v>
      </c>
    </row>
    <row r="530" spans="1:8" customFormat="1" ht="12.75">
      <c r="A530" s="443"/>
      <c r="B530" s="13" t="s">
        <v>301</v>
      </c>
      <c r="C530" s="15" t="s">
        <v>492</v>
      </c>
      <c r="D530" s="21" t="s">
        <v>559</v>
      </c>
      <c r="E530" s="21" t="s">
        <v>707</v>
      </c>
      <c r="F530" s="431" t="s">
        <v>70</v>
      </c>
      <c r="G530" s="21" t="s">
        <v>51</v>
      </c>
      <c r="H530" s="440">
        <v>3719.6</v>
      </c>
    </row>
    <row r="531" spans="1:8" customFormat="1" ht="38.25">
      <c r="A531" s="443"/>
      <c r="B531" s="39" t="s">
        <v>302</v>
      </c>
      <c r="C531" s="15" t="s">
        <v>492</v>
      </c>
      <c r="D531" s="21" t="s">
        <v>559</v>
      </c>
      <c r="E531" s="21" t="s">
        <v>707</v>
      </c>
      <c r="F531" s="431" t="s">
        <v>73</v>
      </c>
      <c r="G531" s="15"/>
      <c r="H531" s="440">
        <f>H532</f>
        <v>1638.5</v>
      </c>
    </row>
    <row r="532" spans="1:8" customFormat="1" ht="51">
      <c r="A532" s="443"/>
      <c r="B532" s="432" t="s">
        <v>75</v>
      </c>
      <c r="C532" s="15" t="s">
        <v>492</v>
      </c>
      <c r="D532" s="21" t="s">
        <v>559</v>
      </c>
      <c r="E532" s="21" t="s">
        <v>707</v>
      </c>
      <c r="F532" s="431" t="s">
        <v>73</v>
      </c>
      <c r="G532" s="15"/>
      <c r="H532" s="440">
        <f>H533</f>
        <v>1638.5</v>
      </c>
    </row>
    <row r="533" spans="1:8" customFormat="1" ht="25.5">
      <c r="A533" s="443"/>
      <c r="B533" s="78" t="s">
        <v>63</v>
      </c>
      <c r="C533" s="15" t="s">
        <v>492</v>
      </c>
      <c r="D533" s="21" t="s">
        <v>559</v>
      </c>
      <c r="E533" s="21" t="s">
        <v>707</v>
      </c>
      <c r="F533" s="431" t="s">
        <v>74</v>
      </c>
      <c r="G533" s="15"/>
      <c r="H533" s="440">
        <f>H534</f>
        <v>1638.5</v>
      </c>
    </row>
    <row r="534" spans="1:8" customFormat="1" ht="12.75">
      <c r="A534" s="443"/>
      <c r="B534" s="13" t="s">
        <v>301</v>
      </c>
      <c r="C534" s="15" t="s">
        <v>492</v>
      </c>
      <c r="D534" s="21" t="s">
        <v>559</v>
      </c>
      <c r="E534" s="21" t="s">
        <v>707</v>
      </c>
      <c r="F534" s="431" t="s">
        <v>74</v>
      </c>
      <c r="G534" s="15" t="s">
        <v>51</v>
      </c>
      <c r="H534" s="440">
        <v>1638.5</v>
      </c>
    </row>
    <row r="535" spans="1:8" customFormat="1" ht="14.25">
      <c r="A535" s="443">
        <v>17</v>
      </c>
      <c r="B535" s="445" t="s">
        <v>314</v>
      </c>
      <c r="C535" s="26" t="s">
        <v>492</v>
      </c>
      <c r="D535" s="54"/>
      <c r="E535" s="54"/>
      <c r="F535" s="54"/>
      <c r="G535" s="54"/>
      <c r="H535" s="439">
        <f>H536</f>
        <v>183.9</v>
      </c>
    </row>
    <row r="536" spans="1:8" customFormat="1" ht="12.75">
      <c r="A536" s="443"/>
      <c r="B536" s="430" t="s">
        <v>553</v>
      </c>
      <c r="C536" s="26" t="s">
        <v>492</v>
      </c>
      <c r="D536" s="54" t="s">
        <v>559</v>
      </c>
      <c r="E536" s="54"/>
      <c r="F536" s="54"/>
      <c r="G536" s="54"/>
      <c r="H536" s="439">
        <f>H537</f>
        <v>183.9</v>
      </c>
    </row>
    <row r="537" spans="1:8" customFormat="1" ht="12.75">
      <c r="A537" s="443"/>
      <c r="B537" s="58" t="s">
        <v>41</v>
      </c>
      <c r="C537" s="26" t="s">
        <v>492</v>
      </c>
      <c r="D537" s="54" t="s">
        <v>559</v>
      </c>
      <c r="E537" s="54" t="s">
        <v>707</v>
      </c>
      <c r="F537" s="54"/>
      <c r="G537" s="54"/>
      <c r="H537" s="439">
        <f>H538</f>
        <v>183.9</v>
      </c>
    </row>
    <row r="538" spans="1:8" customFormat="1" ht="38.25">
      <c r="A538" s="443"/>
      <c r="B538" s="39" t="s">
        <v>299</v>
      </c>
      <c r="C538" s="15" t="s">
        <v>492</v>
      </c>
      <c r="D538" s="21" t="s">
        <v>559</v>
      </c>
      <c r="E538" s="21" t="s">
        <v>707</v>
      </c>
      <c r="F538" s="431" t="s">
        <v>60</v>
      </c>
      <c r="G538" s="21"/>
      <c r="H538" s="440">
        <f>H539+H542</f>
        <v>183.9</v>
      </c>
    </row>
    <row r="539" spans="1:8" customFormat="1" ht="76.5">
      <c r="A539" s="443"/>
      <c r="B539" s="39" t="s">
        <v>300</v>
      </c>
      <c r="C539" s="15" t="s">
        <v>492</v>
      </c>
      <c r="D539" s="21" t="s">
        <v>559</v>
      </c>
      <c r="E539" s="21" t="s">
        <v>707</v>
      </c>
      <c r="F539" s="431" t="s">
        <v>62</v>
      </c>
      <c r="G539" s="21"/>
      <c r="H539" s="440">
        <f>H540</f>
        <v>127.7</v>
      </c>
    </row>
    <row r="540" spans="1:8" customFormat="1" ht="25.5">
      <c r="A540" s="443"/>
      <c r="B540" s="78" t="s">
        <v>63</v>
      </c>
      <c r="C540" s="15" t="s">
        <v>492</v>
      </c>
      <c r="D540" s="21" t="s">
        <v>559</v>
      </c>
      <c r="E540" s="21" t="s">
        <v>707</v>
      </c>
      <c r="F540" s="431" t="s">
        <v>70</v>
      </c>
      <c r="G540" s="15"/>
      <c r="H540" s="440">
        <f>H541</f>
        <v>127.7</v>
      </c>
    </row>
    <row r="541" spans="1:8" customFormat="1" ht="12.75">
      <c r="A541" s="443"/>
      <c r="B541" s="13" t="s">
        <v>301</v>
      </c>
      <c r="C541" s="15" t="s">
        <v>492</v>
      </c>
      <c r="D541" s="21" t="s">
        <v>559</v>
      </c>
      <c r="E541" s="21" t="s">
        <v>707</v>
      </c>
      <c r="F541" s="431" t="s">
        <v>70</v>
      </c>
      <c r="G541" s="21" t="s">
        <v>51</v>
      </c>
      <c r="H541" s="440">
        <v>127.7</v>
      </c>
    </row>
    <row r="542" spans="1:8" customFormat="1" ht="38.25">
      <c r="A542" s="443"/>
      <c r="B542" s="39" t="s">
        <v>302</v>
      </c>
      <c r="C542" s="15" t="s">
        <v>492</v>
      </c>
      <c r="D542" s="21" t="s">
        <v>559</v>
      </c>
      <c r="E542" s="21" t="s">
        <v>707</v>
      </c>
      <c r="F542" s="431" t="s">
        <v>73</v>
      </c>
      <c r="G542" s="15"/>
      <c r="H542" s="440">
        <f>H543</f>
        <v>56.2</v>
      </c>
    </row>
    <row r="543" spans="1:8" customFormat="1" ht="51">
      <c r="A543" s="443"/>
      <c r="B543" s="432" t="s">
        <v>75</v>
      </c>
      <c r="C543" s="15" t="s">
        <v>492</v>
      </c>
      <c r="D543" s="21" t="s">
        <v>559</v>
      </c>
      <c r="E543" s="21" t="s">
        <v>707</v>
      </c>
      <c r="F543" s="431" t="s">
        <v>73</v>
      </c>
      <c r="G543" s="15"/>
      <c r="H543" s="440">
        <f>H544</f>
        <v>56.2</v>
      </c>
    </row>
    <row r="544" spans="1:8" customFormat="1" ht="25.5">
      <c r="A544" s="443"/>
      <c r="B544" s="78" t="s">
        <v>63</v>
      </c>
      <c r="C544" s="15" t="s">
        <v>492</v>
      </c>
      <c r="D544" s="21" t="s">
        <v>559</v>
      </c>
      <c r="E544" s="21" t="s">
        <v>707</v>
      </c>
      <c r="F544" s="431" t="s">
        <v>74</v>
      </c>
      <c r="G544" s="15"/>
      <c r="H544" s="440">
        <f>H545</f>
        <v>56.2</v>
      </c>
    </row>
    <row r="545" spans="1:8" customFormat="1" ht="12.75">
      <c r="A545" s="443"/>
      <c r="B545" s="13" t="s">
        <v>301</v>
      </c>
      <c r="C545" s="15" t="s">
        <v>492</v>
      </c>
      <c r="D545" s="21" t="s">
        <v>559</v>
      </c>
      <c r="E545" s="21" t="s">
        <v>707</v>
      </c>
      <c r="F545" s="431" t="s">
        <v>74</v>
      </c>
      <c r="G545" s="15" t="s">
        <v>51</v>
      </c>
      <c r="H545" s="440">
        <v>56.2</v>
      </c>
    </row>
    <row r="546" spans="1:8" customFormat="1" ht="14.25">
      <c r="A546" s="443">
        <v>18</v>
      </c>
      <c r="B546" s="445" t="s">
        <v>315</v>
      </c>
      <c r="C546" s="26" t="s">
        <v>492</v>
      </c>
      <c r="D546" s="54"/>
      <c r="E546" s="54"/>
      <c r="F546" s="54"/>
      <c r="G546" s="54"/>
      <c r="H546" s="439">
        <f>H547</f>
        <v>370.70000000000005</v>
      </c>
    </row>
    <row r="547" spans="1:8" customFormat="1" ht="12.75">
      <c r="A547" s="443"/>
      <c r="B547" s="430" t="s">
        <v>553</v>
      </c>
      <c r="C547" s="26" t="s">
        <v>492</v>
      </c>
      <c r="D547" s="54" t="s">
        <v>559</v>
      </c>
      <c r="E547" s="54"/>
      <c r="F547" s="54"/>
      <c r="G547" s="54"/>
      <c r="H547" s="439">
        <f>H548</f>
        <v>370.70000000000005</v>
      </c>
    </row>
    <row r="548" spans="1:8" customFormat="1" ht="12.75">
      <c r="A548" s="443"/>
      <c r="B548" s="58" t="s">
        <v>41</v>
      </c>
      <c r="C548" s="26" t="s">
        <v>492</v>
      </c>
      <c r="D548" s="54" t="s">
        <v>559</v>
      </c>
      <c r="E548" s="54" t="s">
        <v>707</v>
      </c>
      <c r="F548" s="54"/>
      <c r="G548" s="54"/>
      <c r="H548" s="439">
        <f>H549</f>
        <v>370.70000000000005</v>
      </c>
    </row>
    <row r="549" spans="1:8" customFormat="1" ht="38.25">
      <c r="A549" s="443"/>
      <c r="B549" s="39" t="s">
        <v>299</v>
      </c>
      <c r="C549" s="15" t="s">
        <v>492</v>
      </c>
      <c r="D549" s="21" t="s">
        <v>559</v>
      </c>
      <c r="E549" s="21" t="s">
        <v>707</v>
      </c>
      <c r="F549" s="431" t="s">
        <v>60</v>
      </c>
      <c r="G549" s="21"/>
      <c r="H549" s="440">
        <f>H550+H553</f>
        <v>370.70000000000005</v>
      </c>
    </row>
    <row r="550" spans="1:8" customFormat="1" ht="76.5">
      <c r="A550" s="443"/>
      <c r="B550" s="39" t="s">
        <v>300</v>
      </c>
      <c r="C550" s="15" t="s">
        <v>492</v>
      </c>
      <c r="D550" s="21" t="s">
        <v>559</v>
      </c>
      <c r="E550" s="21" t="s">
        <v>707</v>
      </c>
      <c r="F550" s="431" t="s">
        <v>62</v>
      </c>
      <c r="G550" s="21"/>
      <c r="H550" s="440">
        <f>H551</f>
        <v>257.3</v>
      </c>
    </row>
    <row r="551" spans="1:8" customFormat="1" ht="25.5">
      <c r="A551" s="443"/>
      <c r="B551" s="78" t="s">
        <v>63</v>
      </c>
      <c r="C551" s="15" t="s">
        <v>492</v>
      </c>
      <c r="D551" s="21" t="s">
        <v>559</v>
      </c>
      <c r="E551" s="21" t="s">
        <v>707</v>
      </c>
      <c r="F551" s="431" t="s">
        <v>70</v>
      </c>
      <c r="G551" s="15"/>
      <c r="H551" s="440">
        <f>H552</f>
        <v>257.3</v>
      </c>
    </row>
    <row r="552" spans="1:8" customFormat="1" ht="12.75">
      <c r="A552" s="443"/>
      <c r="B552" s="13" t="s">
        <v>301</v>
      </c>
      <c r="C552" s="15" t="s">
        <v>492</v>
      </c>
      <c r="D552" s="21" t="s">
        <v>559</v>
      </c>
      <c r="E552" s="21" t="s">
        <v>707</v>
      </c>
      <c r="F552" s="431" t="s">
        <v>70</v>
      </c>
      <c r="G552" s="21" t="s">
        <v>51</v>
      </c>
      <c r="H552" s="440">
        <v>257.3</v>
      </c>
    </row>
    <row r="553" spans="1:8" customFormat="1" ht="38.25">
      <c r="A553" s="443"/>
      <c r="B553" s="39" t="s">
        <v>302</v>
      </c>
      <c r="C553" s="15" t="s">
        <v>492</v>
      </c>
      <c r="D553" s="21" t="s">
        <v>559</v>
      </c>
      <c r="E553" s="21" t="s">
        <v>707</v>
      </c>
      <c r="F553" s="431" t="s">
        <v>73</v>
      </c>
      <c r="G553" s="15"/>
      <c r="H553" s="440">
        <f>H554</f>
        <v>113.4</v>
      </c>
    </row>
    <row r="554" spans="1:8" customFormat="1" ht="51">
      <c r="A554" s="443"/>
      <c r="B554" s="432" t="s">
        <v>75</v>
      </c>
      <c r="C554" s="15" t="s">
        <v>492</v>
      </c>
      <c r="D554" s="21" t="s">
        <v>559</v>
      </c>
      <c r="E554" s="21" t="s">
        <v>707</v>
      </c>
      <c r="F554" s="431" t="s">
        <v>73</v>
      </c>
      <c r="G554" s="15"/>
      <c r="H554" s="440">
        <f>H555</f>
        <v>113.4</v>
      </c>
    </row>
    <row r="555" spans="1:8" customFormat="1" ht="25.5">
      <c r="A555" s="443"/>
      <c r="B555" s="78" t="s">
        <v>63</v>
      </c>
      <c r="C555" s="15" t="s">
        <v>492</v>
      </c>
      <c r="D555" s="21" t="s">
        <v>559</v>
      </c>
      <c r="E555" s="21" t="s">
        <v>707</v>
      </c>
      <c r="F555" s="431" t="s">
        <v>74</v>
      </c>
      <c r="G555" s="15"/>
      <c r="H555" s="440">
        <f>H556</f>
        <v>113.4</v>
      </c>
    </row>
    <row r="556" spans="1:8" customFormat="1" ht="12.75">
      <c r="A556" s="443"/>
      <c r="B556" s="13" t="s">
        <v>301</v>
      </c>
      <c r="C556" s="15" t="s">
        <v>492</v>
      </c>
      <c r="D556" s="21" t="s">
        <v>559</v>
      </c>
      <c r="E556" s="21" t="s">
        <v>707</v>
      </c>
      <c r="F556" s="431" t="s">
        <v>74</v>
      </c>
      <c r="G556" s="15" t="s">
        <v>51</v>
      </c>
      <c r="H556" s="440">
        <v>113.4</v>
      </c>
    </row>
    <row r="557" spans="1:8" customFormat="1" ht="14.25">
      <c r="A557" s="443">
        <v>19</v>
      </c>
      <c r="B557" s="445" t="s">
        <v>316</v>
      </c>
      <c r="C557" s="26" t="s">
        <v>492</v>
      </c>
      <c r="D557" s="54"/>
      <c r="E557" s="54"/>
      <c r="F557" s="54"/>
      <c r="G557" s="54"/>
      <c r="H557" s="439">
        <f>H558</f>
        <v>328.9</v>
      </c>
    </row>
    <row r="558" spans="1:8" customFormat="1" ht="12.75">
      <c r="A558" s="443"/>
      <c r="B558" s="430" t="s">
        <v>553</v>
      </c>
      <c r="C558" s="26" t="s">
        <v>492</v>
      </c>
      <c r="D558" s="54" t="s">
        <v>559</v>
      </c>
      <c r="E558" s="54"/>
      <c r="F558" s="54"/>
      <c r="G558" s="54"/>
      <c r="H558" s="439">
        <f>H559</f>
        <v>328.9</v>
      </c>
    </row>
    <row r="559" spans="1:8" customFormat="1" ht="12.75">
      <c r="A559" s="443"/>
      <c r="B559" s="58" t="s">
        <v>41</v>
      </c>
      <c r="C559" s="26" t="s">
        <v>492</v>
      </c>
      <c r="D559" s="54" t="s">
        <v>559</v>
      </c>
      <c r="E559" s="54" t="s">
        <v>707</v>
      </c>
      <c r="F559" s="54"/>
      <c r="G559" s="54"/>
      <c r="H559" s="439">
        <f>H560</f>
        <v>328.9</v>
      </c>
    </row>
    <row r="560" spans="1:8" customFormat="1" ht="38.25">
      <c r="A560" s="443"/>
      <c r="B560" s="39" t="s">
        <v>299</v>
      </c>
      <c r="C560" s="15" t="s">
        <v>492</v>
      </c>
      <c r="D560" s="21" t="s">
        <v>559</v>
      </c>
      <c r="E560" s="21" t="s">
        <v>707</v>
      </c>
      <c r="F560" s="431" t="s">
        <v>60</v>
      </c>
      <c r="G560" s="21"/>
      <c r="H560" s="440">
        <f>H561+H564</f>
        <v>328.9</v>
      </c>
    </row>
    <row r="561" spans="1:8" customFormat="1" ht="76.5">
      <c r="A561" s="443"/>
      <c r="B561" s="39" t="s">
        <v>300</v>
      </c>
      <c r="C561" s="15" t="s">
        <v>492</v>
      </c>
      <c r="D561" s="21" t="s">
        <v>559</v>
      </c>
      <c r="E561" s="21" t="s">
        <v>707</v>
      </c>
      <c r="F561" s="431" t="s">
        <v>62</v>
      </c>
      <c r="G561" s="21"/>
      <c r="H561" s="440">
        <f>H562</f>
        <v>228.3</v>
      </c>
    </row>
    <row r="562" spans="1:8" customFormat="1" ht="25.5">
      <c r="A562" s="443"/>
      <c r="B562" s="78" t="s">
        <v>63</v>
      </c>
      <c r="C562" s="15" t="s">
        <v>492</v>
      </c>
      <c r="D562" s="21" t="s">
        <v>559</v>
      </c>
      <c r="E562" s="21" t="s">
        <v>707</v>
      </c>
      <c r="F562" s="431" t="s">
        <v>70</v>
      </c>
      <c r="G562" s="15"/>
      <c r="H562" s="440">
        <f>H563</f>
        <v>228.3</v>
      </c>
    </row>
    <row r="563" spans="1:8" customFormat="1" ht="12.75">
      <c r="A563" s="443"/>
      <c r="B563" s="13" t="s">
        <v>301</v>
      </c>
      <c r="C563" s="15" t="s">
        <v>492</v>
      </c>
      <c r="D563" s="21" t="s">
        <v>559</v>
      </c>
      <c r="E563" s="21" t="s">
        <v>707</v>
      </c>
      <c r="F563" s="431" t="s">
        <v>70</v>
      </c>
      <c r="G563" s="21" t="s">
        <v>51</v>
      </c>
      <c r="H563" s="440">
        <v>228.3</v>
      </c>
    </row>
    <row r="564" spans="1:8" customFormat="1" ht="38.25">
      <c r="A564" s="443"/>
      <c r="B564" s="39" t="s">
        <v>302</v>
      </c>
      <c r="C564" s="15" t="s">
        <v>492</v>
      </c>
      <c r="D564" s="21" t="s">
        <v>559</v>
      </c>
      <c r="E564" s="21" t="s">
        <v>707</v>
      </c>
      <c r="F564" s="431" t="s">
        <v>73</v>
      </c>
      <c r="G564" s="15"/>
      <c r="H564" s="440">
        <f>H565</f>
        <v>100.6</v>
      </c>
    </row>
    <row r="565" spans="1:8" customFormat="1" ht="51">
      <c r="A565" s="443"/>
      <c r="B565" s="432" t="s">
        <v>75</v>
      </c>
      <c r="C565" s="15" t="s">
        <v>492</v>
      </c>
      <c r="D565" s="21" t="s">
        <v>559</v>
      </c>
      <c r="E565" s="21" t="s">
        <v>707</v>
      </c>
      <c r="F565" s="431" t="s">
        <v>73</v>
      </c>
      <c r="G565" s="15"/>
      <c r="H565" s="440">
        <f>H566</f>
        <v>100.6</v>
      </c>
    </row>
    <row r="566" spans="1:8" customFormat="1" ht="25.5">
      <c r="A566" s="443"/>
      <c r="B566" s="78" t="s">
        <v>63</v>
      </c>
      <c r="C566" s="15" t="s">
        <v>492</v>
      </c>
      <c r="D566" s="21" t="s">
        <v>559</v>
      </c>
      <c r="E566" s="21" t="s">
        <v>707</v>
      </c>
      <c r="F566" s="431" t="s">
        <v>74</v>
      </c>
      <c r="G566" s="15"/>
      <c r="H566" s="440">
        <f>H567</f>
        <v>100.6</v>
      </c>
    </row>
    <row r="567" spans="1:8" customFormat="1" ht="12.75">
      <c r="A567" s="443"/>
      <c r="B567" s="13" t="s">
        <v>301</v>
      </c>
      <c r="C567" s="15" t="s">
        <v>492</v>
      </c>
      <c r="D567" s="21" t="s">
        <v>559</v>
      </c>
      <c r="E567" s="21" t="s">
        <v>707</v>
      </c>
      <c r="F567" s="431" t="s">
        <v>74</v>
      </c>
      <c r="G567" s="15" t="s">
        <v>51</v>
      </c>
      <c r="H567" s="440">
        <v>100.6</v>
      </c>
    </row>
    <row r="568" spans="1:8" customFormat="1" ht="14.25">
      <c r="A568" s="443">
        <v>20</v>
      </c>
      <c r="B568" s="445" t="s">
        <v>317</v>
      </c>
      <c r="C568" s="26" t="s">
        <v>492</v>
      </c>
      <c r="D568" s="54"/>
      <c r="E568" s="54"/>
      <c r="F568" s="54"/>
      <c r="G568" s="54"/>
      <c r="H568" s="439">
        <f>H569</f>
        <v>847</v>
      </c>
    </row>
    <row r="569" spans="1:8" customFormat="1" ht="12.75">
      <c r="A569" s="443"/>
      <c r="B569" s="430" t="s">
        <v>553</v>
      </c>
      <c r="C569" s="26" t="s">
        <v>492</v>
      </c>
      <c r="D569" s="54" t="s">
        <v>559</v>
      </c>
      <c r="E569" s="54"/>
      <c r="F569" s="54"/>
      <c r="G569" s="54"/>
      <c r="H569" s="439">
        <f>H570</f>
        <v>847</v>
      </c>
    </row>
    <row r="570" spans="1:8" customFormat="1" ht="12.75">
      <c r="A570" s="443"/>
      <c r="B570" s="58" t="s">
        <v>41</v>
      </c>
      <c r="C570" s="26" t="s">
        <v>492</v>
      </c>
      <c r="D570" s="54" t="s">
        <v>559</v>
      </c>
      <c r="E570" s="54" t="s">
        <v>707</v>
      </c>
      <c r="F570" s="54"/>
      <c r="G570" s="54"/>
      <c r="H570" s="439">
        <f>H571</f>
        <v>847</v>
      </c>
    </row>
    <row r="571" spans="1:8" customFormat="1" ht="38.25">
      <c r="A571" s="443"/>
      <c r="B571" s="39" t="s">
        <v>299</v>
      </c>
      <c r="C571" s="15" t="s">
        <v>492</v>
      </c>
      <c r="D571" s="21" t="s">
        <v>559</v>
      </c>
      <c r="E571" s="21" t="s">
        <v>707</v>
      </c>
      <c r="F571" s="431" t="s">
        <v>60</v>
      </c>
      <c r="G571" s="21"/>
      <c r="H571" s="440">
        <f>H572+H575</f>
        <v>847</v>
      </c>
    </row>
    <row r="572" spans="1:8" customFormat="1" ht="76.5">
      <c r="A572" s="443"/>
      <c r="B572" s="39" t="s">
        <v>300</v>
      </c>
      <c r="C572" s="15" t="s">
        <v>492</v>
      </c>
      <c r="D572" s="21" t="s">
        <v>559</v>
      </c>
      <c r="E572" s="21" t="s">
        <v>707</v>
      </c>
      <c r="F572" s="431" t="s">
        <v>62</v>
      </c>
      <c r="G572" s="21"/>
      <c r="H572" s="440">
        <f>H573</f>
        <v>588</v>
      </c>
    </row>
    <row r="573" spans="1:8" customFormat="1" ht="25.5">
      <c r="A573" s="443"/>
      <c r="B573" s="78" t="s">
        <v>63</v>
      </c>
      <c r="C573" s="15" t="s">
        <v>492</v>
      </c>
      <c r="D573" s="21" t="s">
        <v>559</v>
      </c>
      <c r="E573" s="21" t="s">
        <v>707</v>
      </c>
      <c r="F573" s="431" t="s">
        <v>70</v>
      </c>
      <c r="G573" s="15"/>
      <c r="H573" s="440">
        <f>H574</f>
        <v>588</v>
      </c>
    </row>
    <row r="574" spans="1:8" customFormat="1" ht="12.75">
      <c r="A574" s="443"/>
      <c r="B574" s="13" t="s">
        <v>301</v>
      </c>
      <c r="C574" s="15" t="s">
        <v>492</v>
      </c>
      <c r="D574" s="21" t="s">
        <v>559</v>
      </c>
      <c r="E574" s="21" t="s">
        <v>707</v>
      </c>
      <c r="F574" s="431" t="s">
        <v>70</v>
      </c>
      <c r="G574" s="21" t="s">
        <v>51</v>
      </c>
      <c r="H574" s="440">
        <v>588</v>
      </c>
    </row>
    <row r="575" spans="1:8" customFormat="1" ht="38.25">
      <c r="A575" s="443"/>
      <c r="B575" s="39" t="s">
        <v>302</v>
      </c>
      <c r="C575" s="15" t="s">
        <v>492</v>
      </c>
      <c r="D575" s="21" t="s">
        <v>559</v>
      </c>
      <c r="E575" s="21" t="s">
        <v>707</v>
      </c>
      <c r="F575" s="431" t="s">
        <v>73</v>
      </c>
      <c r="G575" s="15"/>
      <c r="H575" s="440">
        <f>H576</f>
        <v>259</v>
      </c>
    </row>
    <row r="576" spans="1:8" customFormat="1" ht="51">
      <c r="A576" s="443"/>
      <c r="B576" s="432" t="s">
        <v>75</v>
      </c>
      <c r="C576" s="15" t="s">
        <v>492</v>
      </c>
      <c r="D576" s="21" t="s">
        <v>559</v>
      </c>
      <c r="E576" s="21" t="s">
        <v>707</v>
      </c>
      <c r="F576" s="431" t="s">
        <v>73</v>
      </c>
      <c r="G576" s="15"/>
      <c r="H576" s="440">
        <f>H577</f>
        <v>259</v>
      </c>
    </row>
    <row r="577" spans="1:8" customFormat="1" ht="25.5">
      <c r="A577" s="443"/>
      <c r="B577" s="78" t="s">
        <v>63</v>
      </c>
      <c r="C577" s="15" t="s">
        <v>492</v>
      </c>
      <c r="D577" s="21" t="s">
        <v>559</v>
      </c>
      <c r="E577" s="21" t="s">
        <v>707</v>
      </c>
      <c r="F577" s="431" t="s">
        <v>74</v>
      </c>
      <c r="G577" s="15"/>
      <c r="H577" s="440">
        <f>H578</f>
        <v>259</v>
      </c>
    </row>
    <row r="578" spans="1:8" customFormat="1" ht="12.75">
      <c r="A578" s="443"/>
      <c r="B578" s="13" t="s">
        <v>301</v>
      </c>
      <c r="C578" s="15" t="s">
        <v>492</v>
      </c>
      <c r="D578" s="21" t="s">
        <v>559</v>
      </c>
      <c r="E578" s="21" t="s">
        <v>707</v>
      </c>
      <c r="F578" s="431" t="s">
        <v>74</v>
      </c>
      <c r="G578" s="15" t="s">
        <v>51</v>
      </c>
      <c r="H578" s="440">
        <v>259</v>
      </c>
    </row>
    <row r="579" spans="1:8" customFormat="1" ht="14.25">
      <c r="A579" s="443">
        <v>21</v>
      </c>
      <c r="B579" s="445" t="s">
        <v>318</v>
      </c>
      <c r="C579" s="26" t="s">
        <v>492</v>
      </c>
      <c r="D579" s="54"/>
      <c r="E579" s="54"/>
      <c r="F579" s="54"/>
      <c r="G579" s="54"/>
      <c r="H579" s="439">
        <f>H580</f>
        <v>742.2</v>
      </c>
    </row>
    <row r="580" spans="1:8" customFormat="1" ht="12.75">
      <c r="A580" s="443"/>
      <c r="B580" s="430" t="s">
        <v>553</v>
      </c>
      <c r="C580" s="26" t="s">
        <v>492</v>
      </c>
      <c r="D580" s="54" t="s">
        <v>559</v>
      </c>
      <c r="E580" s="54"/>
      <c r="F580" s="54"/>
      <c r="G580" s="54"/>
      <c r="H580" s="439">
        <f>H581</f>
        <v>742.2</v>
      </c>
    </row>
    <row r="581" spans="1:8" customFormat="1" ht="12.75">
      <c r="A581" s="443"/>
      <c r="B581" s="58" t="s">
        <v>41</v>
      </c>
      <c r="C581" s="26" t="s">
        <v>492</v>
      </c>
      <c r="D581" s="54" t="s">
        <v>559</v>
      </c>
      <c r="E581" s="54" t="s">
        <v>707</v>
      </c>
      <c r="F581" s="54"/>
      <c r="G581" s="54"/>
      <c r="H581" s="439">
        <f>H582</f>
        <v>742.2</v>
      </c>
    </row>
    <row r="582" spans="1:8" customFormat="1" ht="38.25">
      <c r="A582" s="443"/>
      <c r="B582" s="39" t="s">
        <v>299</v>
      </c>
      <c r="C582" s="15" t="s">
        <v>492</v>
      </c>
      <c r="D582" s="21" t="s">
        <v>559</v>
      </c>
      <c r="E582" s="21" t="s">
        <v>707</v>
      </c>
      <c r="F582" s="431" t="s">
        <v>60</v>
      </c>
      <c r="G582" s="21"/>
      <c r="H582" s="440">
        <f>H583+H586</f>
        <v>742.2</v>
      </c>
    </row>
    <row r="583" spans="1:8" customFormat="1" ht="76.5">
      <c r="A583" s="443"/>
      <c r="B583" s="39" t="s">
        <v>300</v>
      </c>
      <c r="C583" s="15" t="s">
        <v>492</v>
      </c>
      <c r="D583" s="21" t="s">
        <v>559</v>
      </c>
      <c r="E583" s="21" t="s">
        <v>707</v>
      </c>
      <c r="F583" s="431" t="s">
        <v>62</v>
      </c>
      <c r="G583" s="21"/>
      <c r="H583" s="440">
        <f>H584</f>
        <v>515.20000000000005</v>
      </c>
    </row>
    <row r="584" spans="1:8" customFormat="1" ht="25.5">
      <c r="A584" s="443"/>
      <c r="B584" s="78" t="s">
        <v>63</v>
      </c>
      <c r="C584" s="15" t="s">
        <v>492</v>
      </c>
      <c r="D584" s="21" t="s">
        <v>559</v>
      </c>
      <c r="E584" s="21" t="s">
        <v>707</v>
      </c>
      <c r="F584" s="431" t="s">
        <v>70</v>
      </c>
      <c r="G584" s="15"/>
      <c r="H584" s="440">
        <f>H585</f>
        <v>515.20000000000005</v>
      </c>
    </row>
    <row r="585" spans="1:8" customFormat="1" ht="12.75">
      <c r="A585" s="443"/>
      <c r="B585" s="13" t="s">
        <v>301</v>
      </c>
      <c r="C585" s="15" t="s">
        <v>492</v>
      </c>
      <c r="D585" s="21" t="s">
        <v>559</v>
      </c>
      <c r="E585" s="21" t="s">
        <v>707</v>
      </c>
      <c r="F585" s="431" t="s">
        <v>70</v>
      </c>
      <c r="G585" s="21" t="s">
        <v>51</v>
      </c>
      <c r="H585" s="440">
        <v>515.20000000000005</v>
      </c>
    </row>
    <row r="586" spans="1:8" customFormat="1" ht="38.25">
      <c r="A586" s="443"/>
      <c r="B586" s="39" t="s">
        <v>302</v>
      </c>
      <c r="C586" s="15" t="s">
        <v>492</v>
      </c>
      <c r="D586" s="21" t="s">
        <v>559</v>
      </c>
      <c r="E586" s="21" t="s">
        <v>707</v>
      </c>
      <c r="F586" s="431" t="s">
        <v>73</v>
      </c>
      <c r="G586" s="15"/>
      <c r="H586" s="440">
        <f>H587</f>
        <v>227</v>
      </c>
    </row>
    <row r="587" spans="1:8" customFormat="1" ht="51">
      <c r="A587" s="443"/>
      <c r="B587" s="432" t="s">
        <v>75</v>
      </c>
      <c r="C587" s="15" t="s">
        <v>492</v>
      </c>
      <c r="D587" s="21" t="s">
        <v>559</v>
      </c>
      <c r="E587" s="21" t="s">
        <v>707</v>
      </c>
      <c r="F587" s="431" t="s">
        <v>73</v>
      </c>
      <c r="G587" s="15"/>
      <c r="H587" s="440">
        <f>H588</f>
        <v>227</v>
      </c>
    </row>
    <row r="588" spans="1:8" customFormat="1" ht="25.5">
      <c r="A588" s="443"/>
      <c r="B588" s="78" t="s">
        <v>63</v>
      </c>
      <c r="C588" s="15" t="s">
        <v>492</v>
      </c>
      <c r="D588" s="21" t="s">
        <v>559</v>
      </c>
      <c r="E588" s="21" t="s">
        <v>707</v>
      </c>
      <c r="F588" s="431" t="s">
        <v>74</v>
      </c>
      <c r="G588" s="15"/>
      <c r="H588" s="440">
        <f>H589</f>
        <v>227</v>
      </c>
    </row>
    <row r="589" spans="1:8" customFormat="1" ht="12.75">
      <c r="A589" s="443"/>
      <c r="B589" s="13" t="s">
        <v>301</v>
      </c>
      <c r="C589" s="15" t="s">
        <v>492</v>
      </c>
      <c r="D589" s="21" t="s">
        <v>559</v>
      </c>
      <c r="E589" s="21" t="s">
        <v>707</v>
      </c>
      <c r="F589" s="431" t="s">
        <v>74</v>
      </c>
      <c r="G589" s="15" t="s">
        <v>51</v>
      </c>
      <c r="H589" s="440">
        <v>227</v>
      </c>
    </row>
    <row r="590" spans="1:8" customFormat="1" ht="14.25">
      <c r="A590" s="443">
        <v>22</v>
      </c>
      <c r="B590" s="445" t="s">
        <v>319</v>
      </c>
      <c r="C590" s="26" t="s">
        <v>492</v>
      </c>
      <c r="D590" s="54"/>
      <c r="E590" s="54"/>
      <c r="F590" s="54"/>
      <c r="G590" s="54"/>
      <c r="H590" s="439">
        <f>H591</f>
        <v>1031.5</v>
      </c>
    </row>
    <row r="591" spans="1:8" customFormat="1" ht="12.75">
      <c r="A591" s="443"/>
      <c r="B591" s="430" t="s">
        <v>553</v>
      </c>
      <c r="C591" s="26" t="s">
        <v>492</v>
      </c>
      <c r="D591" s="54" t="s">
        <v>559</v>
      </c>
      <c r="E591" s="54"/>
      <c r="F591" s="54"/>
      <c r="G591" s="54"/>
      <c r="H591" s="439">
        <f>H592</f>
        <v>1031.5</v>
      </c>
    </row>
    <row r="592" spans="1:8" customFormat="1" ht="12.75">
      <c r="A592" s="443"/>
      <c r="B592" s="58" t="s">
        <v>41</v>
      </c>
      <c r="C592" s="26" t="s">
        <v>492</v>
      </c>
      <c r="D592" s="54" t="s">
        <v>559</v>
      </c>
      <c r="E592" s="54" t="s">
        <v>707</v>
      </c>
      <c r="F592" s="54"/>
      <c r="G592" s="54"/>
      <c r="H592" s="439">
        <f>H593</f>
        <v>1031.5</v>
      </c>
    </row>
    <row r="593" spans="1:8" customFormat="1" ht="38.25">
      <c r="A593" s="443"/>
      <c r="B593" s="39" t="s">
        <v>299</v>
      </c>
      <c r="C593" s="15" t="s">
        <v>492</v>
      </c>
      <c r="D593" s="21" t="s">
        <v>559</v>
      </c>
      <c r="E593" s="21" t="s">
        <v>707</v>
      </c>
      <c r="F593" s="431" t="s">
        <v>60</v>
      </c>
      <c r="G593" s="21"/>
      <c r="H593" s="440">
        <f>H594+H597</f>
        <v>1031.5</v>
      </c>
    </row>
    <row r="594" spans="1:8" customFormat="1" ht="76.5">
      <c r="A594" s="443"/>
      <c r="B594" s="39" t="s">
        <v>300</v>
      </c>
      <c r="C594" s="15" t="s">
        <v>492</v>
      </c>
      <c r="D594" s="21" t="s">
        <v>559</v>
      </c>
      <c r="E594" s="21" t="s">
        <v>707</v>
      </c>
      <c r="F594" s="431" t="s">
        <v>62</v>
      </c>
      <c r="G594" s="21"/>
      <c r="H594" s="440">
        <f>H595</f>
        <v>716.1</v>
      </c>
    </row>
    <row r="595" spans="1:8" customFormat="1" ht="25.5">
      <c r="A595" s="443"/>
      <c r="B595" s="78" t="s">
        <v>63</v>
      </c>
      <c r="C595" s="15" t="s">
        <v>492</v>
      </c>
      <c r="D595" s="21" t="s">
        <v>559</v>
      </c>
      <c r="E595" s="21" t="s">
        <v>707</v>
      </c>
      <c r="F595" s="431" t="s">
        <v>70</v>
      </c>
      <c r="G595" s="15"/>
      <c r="H595" s="440">
        <f>H596</f>
        <v>716.1</v>
      </c>
    </row>
    <row r="596" spans="1:8" customFormat="1" ht="12.75">
      <c r="A596" s="443"/>
      <c r="B596" s="13" t="s">
        <v>301</v>
      </c>
      <c r="C596" s="15" t="s">
        <v>492</v>
      </c>
      <c r="D596" s="21" t="s">
        <v>559</v>
      </c>
      <c r="E596" s="21" t="s">
        <v>707</v>
      </c>
      <c r="F596" s="431" t="s">
        <v>70</v>
      </c>
      <c r="G596" s="21" t="s">
        <v>51</v>
      </c>
      <c r="H596" s="440">
        <v>716.1</v>
      </c>
    </row>
    <row r="597" spans="1:8" customFormat="1" ht="38.25">
      <c r="A597" s="443"/>
      <c r="B597" s="39" t="s">
        <v>302</v>
      </c>
      <c r="C597" s="15" t="s">
        <v>492</v>
      </c>
      <c r="D597" s="21" t="s">
        <v>559</v>
      </c>
      <c r="E597" s="21" t="s">
        <v>707</v>
      </c>
      <c r="F597" s="431" t="s">
        <v>73</v>
      </c>
      <c r="G597" s="15"/>
      <c r="H597" s="440">
        <f>H598</f>
        <v>315.39999999999998</v>
      </c>
    </row>
    <row r="598" spans="1:8" customFormat="1" ht="51">
      <c r="A598" s="443"/>
      <c r="B598" s="432" t="s">
        <v>75</v>
      </c>
      <c r="C598" s="15" t="s">
        <v>492</v>
      </c>
      <c r="D598" s="21" t="s">
        <v>559</v>
      </c>
      <c r="E598" s="21" t="s">
        <v>707</v>
      </c>
      <c r="F598" s="431" t="s">
        <v>73</v>
      </c>
      <c r="G598" s="15"/>
      <c r="H598" s="440">
        <f>H599</f>
        <v>315.39999999999998</v>
      </c>
    </row>
    <row r="599" spans="1:8" customFormat="1" ht="25.5">
      <c r="A599" s="443"/>
      <c r="B599" s="78" t="s">
        <v>63</v>
      </c>
      <c r="C599" s="15" t="s">
        <v>492</v>
      </c>
      <c r="D599" s="21" t="s">
        <v>559</v>
      </c>
      <c r="E599" s="21" t="s">
        <v>707</v>
      </c>
      <c r="F599" s="431" t="s">
        <v>74</v>
      </c>
      <c r="G599" s="15"/>
      <c r="H599" s="440">
        <f>H600</f>
        <v>315.39999999999998</v>
      </c>
    </row>
    <row r="600" spans="1:8" customFormat="1" ht="12.75">
      <c r="A600" s="443"/>
      <c r="B600" s="13" t="s">
        <v>301</v>
      </c>
      <c r="C600" s="15" t="s">
        <v>492</v>
      </c>
      <c r="D600" s="21" t="s">
        <v>559</v>
      </c>
      <c r="E600" s="21" t="s">
        <v>707</v>
      </c>
      <c r="F600" s="431" t="s">
        <v>74</v>
      </c>
      <c r="G600" s="15" t="s">
        <v>51</v>
      </c>
      <c r="H600" s="440">
        <v>315.39999999999998</v>
      </c>
    </row>
    <row r="601" spans="1:8" customFormat="1" ht="14.25">
      <c r="A601" s="443">
        <v>23</v>
      </c>
      <c r="B601" s="445" t="s">
        <v>320</v>
      </c>
      <c r="C601" s="26" t="s">
        <v>492</v>
      </c>
      <c r="D601" s="54"/>
      <c r="E601" s="54"/>
      <c r="F601" s="54"/>
      <c r="G601" s="54"/>
      <c r="H601" s="439">
        <f>H602</f>
        <v>340.4</v>
      </c>
    </row>
    <row r="602" spans="1:8" customFormat="1" ht="12.75">
      <c r="A602" s="443"/>
      <c r="B602" s="430" t="s">
        <v>553</v>
      </c>
      <c r="C602" s="26" t="s">
        <v>492</v>
      </c>
      <c r="D602" s="54" t="s">
        <v>559</v>
      </c>
      <c r="E602" s="54"/>
      <c r="F602" s="54"/>
      <c r="G602" s="54"/>
      <c r="H602" s="439">
        <f>H603</f>
        <v>340.4</v>
      </c>
    </row>
    <row r="603" spans="1:8" customFormat="1" ht="12.75">
      <c r="A603" s="443"/>
      <c r="B603" s="58" t="s">
        <v>41</v>
      </c>
      <c r="C603" s="26" t="s">
        <v>492</v>
      </c>
      <c r="D603" s="54" t="s">
        <v>559</v>
      </c>
      <c r="E603" s="54" t="s">
        <v>707</v>
      </c>
      <c r="F603" s="54"/>
      <c r="G603" s="54"/>
      <c r="H603" s="439">
        <f>H604</f>
        <v>340.4</v>
      </c>
    </row>
    <row r="604" spans="1:8" customFormat="1" ht="38.25">
      <c r="A604" s="443"/>
      <c r="B604" s="39" t="s">
        <v>299</v>
      </c>
      <c r="C604" s="15" t="s">
        <v>492</v>
      </c>
      <c r="D604" s="21" t="s">
        <v>559</v>
      </c>
      <c r="E604" s="21" t="s">
        <v>707</v>
      </c>
      <c r="F604" s="431" t="s">
        <v>60</v>
      </c>
      <c r="G604" s="21"/>
      <c r="H604" s="440">
        <f>H605+H608</f>
        <v>340.4</v>
      </c>
    </row>
    <row r="605" spans="1:8" customFormat="1" ht="76.5">
      <c r="A605" s="443"/>
      <c r="B605" s="39" t="s">
        <v>300</v>
      </c>
      <c r="C605" s="15" t="s">
        <v>492</v>
      </c>
      <c r="D605" s="21" t="s">
        <v>559</v>
      </c>
      <c r="E605" s="21" t="s">
        <v>707</v>
      </c>
      <c r="F605" s="431" t="s">
        <v>62</v>
      </c>
      <c r="G605" s="21"/>
      <c r="H605" s="440">
        <f>H606</f>
        <v>236.3</v>
      </c>
    </row>
    <row r="606" spans="1:8" customFormat="1" ht="25.5">
      <c r="A606" s="443"/>
      <c r="B606" s="78" t="s">
        <v>63</v>
      </c>
      <c r="C606" s="15" t="s">
        <v>492</v>
      </c>
      <c r="D606" s="21" t="s">
        <v>559</v>
      </c>
      <c r="E606" s="21" t="s">
        <v>707</v>
      </c>
      <c r="F606" s="431" t="s">
        <v>70</v>
      </c>
      <c r="G606" s="15"/>
      <c r="H606" s="440">
        <f>H607</f>
        <v>236.3</v>
      </c>
    </row>
    <row r="607" spans="1:8" customFormat="1" ht="12.75">
      <c r="A607" s="443"/>
      <c r="B607" s="13" t="s">
        <v>301</v>
      </c>
      <c r="C607" s="15" t="s">
        <v>492</v>
      </c>
      <c r="D607" s="21" t="s">
        <v>559</v>
      </c>
      <c r="E607" s="21" t="s">
        <v>707</v>
      </c>
      <c r="F607" s="431" t="s">
        <v>70</v>
      </c>
      <c r="G607" s="21" t="s">
        <v>51</v>
      </c>
      <c r="H607" s="440">
        <v>236.3</v>
      </c>
    </row>
    <row r="608" spans="1:8" customFormat="1" ht="38.25">
      <c r="A608" s="443"/>
      <c r="B608" s="39" t="s">
        <v>302</v>
      </c>
      <c r="C608" s="15" t="s">
        <v>492</v>
      </c>
      <c r="D608" s="21" t="s">
        <v>559</v>
      </c>
      <c r="E608" s="21" t="s">
        <v>707</v>
      </c>
      <c r="F608" s="431" t="s">
        <v>73</v>
      </c>
      <c r="G608" s="15"/>
      <c r="H608" s="440">
        <f>H609</f>
        <v>104.1</v>
      </c>
    </row>
    <row r="609" spans="1:8" customFormat="1" ht="51">
      <c r="A609" s="443"/>
      <c r="B609" s="432" t="s">
        <v>75</v>
      </c>
      <c r="C609" s="15" t="s">
        <v>492</v>
      </c>
      <c r="D609" s="21" t="s">
        <v>559</v>
      </c>
      <c r="E609" s="21" t="s">
        <v>707</v>
      </c>
      <c r="F609" s="431" t="s">
        <v>73</v>
      </c>
      <c r="G609" s="15"/>
      <c r="H609" s="440">
        <f>H610</f>
        <v>104.1</v>
      </c>
    </row>
    <row r="610" spans="1:8" customFormat="1" ht="25.5">
      <c r="A610" s="443"/>
      <c r="B610" s="78" t="s">
        <v>63</v>
      </c>
      <c r="C610" s="15" t="s">
        <v>492</v>
      </c>
      <c r="D610" s="21" t="s">
        <v>559</v>
      </c>
      <c r="E610" s="21" t="s">
        <v>707</v>
      </c>
      <c r="F610" s="431" t="s">
        <v>74</v>
      </c>
      <c r="G610" s="15"/>
      <c r="H610" s="440">
        <f>H611</f>
        <v>104.1</v>
      </c>
    </row>
    <row r="611" spans="1:8" customFormat="1" ht="12.75">
      <c r="A611" s="443"/>
      <c r="B611" s="13" t="s">
        <v>301</v>
      </c>
      <c r="C611" s="15" t="s">
        <v>492</v>
      </c>
      <c r="D611" s="21" t="s">
        <v>559</v>
      </c>
      <c r="E611" s="21" t="s">
        <v>707</v>
      </c>
      <c r="F611" s="431" t="s">
        <v>74</v>
      </c>
      <c r="G611" s="15" t="s">
        <v>51</v>
      </c>
      <c r="H611" s="440">
        <v>104.1</v>
      </c>
    </row>
    <row r="612" spans="1:8" customFormat="1" ht="14.25">
      <c r="A612" s="443">
        <v>24</v>
      </c>
      <c r="B612" s="445" t="s">
        <v>321</v>
      </c>
      <c r="C612" s="26" t="s">
        <v>492</v>
      </c>
      <c r="D612" s="54"/>
      <c r="E612" s="54"/>
      <c r="F612" s="54"/>
      <c r="G612" s="54"/>
      <c r="H612" s="439">
        <f>H613</f>
        <v>275.89999999999998</v>
      </c>
    </row>
    <row r="613" spans="1:8" customFormat="1" ht="12.75">
      <c r="A613" s="443"/>
      <c r="B613" s="430" t="s">
        <v>553</v>
      </c>
      <c r="C613" s="26" t="s">
        <v>492</v>
      </c>
      <c r="D613" s="54" t="s">
        <v>559</v>
      </c>
      <c r="E613" s="54"/>
      <c r="F613" s="54"/>
      <c r="G613" s="54"/>
      <c r="H613" s="439">
        <f>H614</f>
        <v>275.89999999999998</v>
      </c>
    </row>
    <row r="614" spans="1:8" customFormat="1" ht="12.75">
      <c r="A614" s="443"/>
      <c r="B614" s="58" t="s">
        <v>41</v>
      </c>
      <c r="C614" s="26" t="s">
        <v>492</v>
      </c>
      <c r="D614" s="54" t="s">
        <v>559</v>
      </c>
      <c r="E614" s="54" t="s">
        <v>707</v>
      </c>
      <c r="F614" s="54"/>
      <c r="G614" s="54"/>
      <c r="H614" s="439">
        <f>H615</f>
        <v>275.89999999999998</v>
      </c>
    </row>
    <row r="615" spans="1:8" customFormat="1" ht="38.25">
      <c r="A615" s="443"/>
      <c r="B615" s="39" t="s">
        <v>299</v>
      </c>
      <c r="C615" s="15" t="s">
        <v>492</v>
      </c>
      <c r="D615" s="21" t="s">
        <v>559</v>
      </c>
      <c r="E615" s="21" t="s">
        <v>707</v>
      </c>
      <c r="F615" s="431" t="s">
        <v>60</v>
      </c>
      <c r="G615" s="21"/>
      <c r="H615" s="440">
        <f>H616+H619</f>
        <v>275.89999999999998</v>
      </c>
    </row>
    <row r="616" spans="1:8" customFormat="1" ht="76.5">
      <c r="A616" s="443"/>
      <c r="B616" s="39" t="s">
        <v>300</v>
      </c>
      <c r="C616" s="15" t="s">
        <v>492</v>
      </c>
      <c r="D616" s="21" t="s">
        <v>559</v>
      </c>
      <c r="E616" s="21" t="s">
        <v>707</v>
      </c>
      <c r="F616" s="431" t="s">
        <v>62</v>
      </c>
      <c r="G616" s="21"/>
      <c r="H616" s="440">
        <f>H617</f>
        <v>191.5</v>
      </c>
    </row>
    <row r="617" spans="1:8" customFormat="1" ht="25.5">
      <c r="A617" s="443"/>
      <c r="B617" s="78" t="s">
        <v>63</v>
      </c>
      <c r="C617" s="15" t="s">
        <v>492</v>
      </c>
      <c r="D617" s="21" t="s">
        <v>559</v>
      </c>
      <c r="E617" s="21" t="s">
        <v>707</v>
      </c>
      <c r="F617" s="431" t="s">
        <v>70</v>
      </c>
      <c r="G617" s="15"/>
      <c r="H617" s="440">
        <f>H618</f>
        <v>191.5</v>
      </c>
    </row>
    <row r="618" spans="1:8" customFormat="1" ht="12.75">
      <c r="A618" s="443"/>
      <c r="B618" s="13" t="s">
        <v>301</v>
      </c>
      <c r="C618" s="15" t="s">
        <v>492</v>
      </c>
      <c r="D618" s="21" t="s">
        <v>559</v>
      </c>
      <c r="E618" s="21" t="s">
        <v>707</v>
      </c>
      <c r="F618" s="431" t="s">
        <v>70</v>
      </c>
      <c r="G618" s="21" t="s">
        <v>51</v>
      </c>
      <c r="H618" s="440">
        <v>191.5</v>
      </c>
    </row>
    <row r="619" spans="1:8" customFormat="1" ht="38.25">
      <c r="A619" s="443"/>
      <c r="B619" s="39" t="s">
        <v>302</v>
      </c>
      <c r="C619" s="15" t="s">
        <v>492</v>
      </c>
      <c r="D619" s="21" t="s">
        <v>559</v>
      </c>
      <c r="E619" s="21" t="s">
        <v>707</v>
      </c>
      <c r="F619" s="431" t="s">
        <v>73</v>
      </c>
      <c r="G619" s="15"/>
      <c r="H619" s="440">
        <f>H620</f>
        <v>84.4</v>
      </c>
    </row>
    <row r="620" spans="1:8" customFormat="1" ht="51">
      <c r="A620" s="443"/>
      <c r="B620" s="432" t="s">
        <v>75</v>
      </c>
      <c r="C620" s="15" t="s">
        <v>492</v>
      </c>
      <c r="D620" s="21" t="s">
        <v>559</v>
      </c>
      <c r="E620" s="21" t="s">
        <v>707</v>
      </c>
      <c r="F620" s="431" t="s">
        <v>73</v>
      </c>
      <c r="G620" s="15"/>
      <c r="H620" s="440">
        <f>H621</f>
        <v>84.4</v>
      </c>
    </row>
    <row r="621" spans="1:8" customFormat="1" ht="25.5">
      <c r="A621" s="443"/>
      <c r="B621" s="78" t="s">
        <v>63</v>
      </c>
      <c r="C621" s="15" t="s">
        <v>492</v>
      </c>
      <c r="D621" s="21" t="s">
        <v>559</v>
      </c>
      <c r="E621" s="21" t="s">
        <v>707</v>
      </c>
      <c r="F621" s="431" t="s">
        <v>74</v>
      </c>
      <c r="G621" s="15"/>
      <c r="H621" s="440">
        <f>H622</f>
        <v>84.4</v>
      </c>
    </row>
    <row r="622" spans="1:8" customFormat="1" ht="12.75">
      <c r="A622" s="443"/>
      <c r="B622" s="13" t="s">
        <v>301</v>
      </c>
      <c r="C622" s="15" t="s">
        <v>492</v>
      </c>
      <c r="D622" s="21" t="s">
        <v>559</v>
      </c>
      <c r="E622" s="21" t="s">
        <v>707</v>
      </c>
      <c r="F622" s="431" t="s">
        <v>74</v>
      </c>
      <c r="G622" s="15" t="s">
        <v>51</v>
      </c>
      <c r="H622" s="440">
        <v>84.4</v>
      </c>
    </row>
    <row r="623" spans="1:8" customFormat="1" ht="14.25">
      <c r="A623" s="443">
        <v>25</v>
      </c>
      <c r="B623" s="445" t="s">
        <v>322</v>
      </c>
      <c r="C623" s="26" t="s">
        <v>492</v>
      </c>
      <c r="D623" s="54"/>
      <c r="E623" s="54"/>
      <c r="F623" s="54"/>
      <c r="G623" s="54"/>
      <c r="H623" s="439">
        <f>H624</f>
        <v>680.2</v>
      </c>
    </row>
    <row r="624" spans="1:8" customFormat="1" ht="12.75">
      <c r="A624" s="443"/>
      <c r="B624" s="430" t="s">
        <v>553</v>
      </c>
      <c r="C624" s="26" t="s">
        <v>492</v>
      </c>
      <c r="D624" s="54" t="s">
        <v>559</v>
      </c>
      <c r="E624" s="54"/>
      <c r="F624" s="54"/>
      <c r="G624" s="54"/>
      <c r="H624" s="439">
        <f>H625</f>
        <v>680.2</v>
      </c>
    </row>
    <row r="625" spans="1:8" customFormat="1" ht="12.75">
      <c r="A625" s="443"/>
      <c r="B625" s="58" t="s">
        <v>41</v>
      </c>
      <c r="C625" s="26" t="s">
        <v>492</v>
      </c>
      <c r="D625" s="54" t="s">
        <v>559</v>
      </c>
      <c r="E625" s="54" t="s">
        <v>707</v>
      </c>
      <c r="F625" s="54"/>
      <c r="G625" s="54"/>
      <c r="H625" s="439">
        <f>H626</f>
        <v>680.2</v>
      </c>
    </row>
    <row r="626" spans="1:8" customFormat="1" ht="38.25">
      <c r="A626" s="443"/>
      <c r="B626" s="39" t="s">
        <v>299</v>
      </c>
      <c r="C626" s="15" t="s">
        <v>492</v>
      </c>
      <c r="D626" s="21" t="s">
        <v>559</v>
      </c>
      <c r="E626" s="21" t="s">
        <v>707</v>
      </c>
      <c r="F626" s="431" t="s">
        <v>60</v>
      </c>
      <c r="G626" s="21"/>
      <c r="H626" s="440">
        <f>H627+H630</f>
        <v>680.2</v>
      </c>
    </row>
    <row r="627" spans="1:8" customFormat="1" ht="76.5">
      <c r="A627" s="443"/>
      <c r="B627" s="39" t="s">
        <v>300</v>
      </c>
      <c r="C627" s="15" t="s">
        <v>492</v>
      </c>
      <c r="D627" s="21" t="s">
        <v>559</v>
      </c>
      <c r="E627" s="21" t="s">
        <v>707</v>
      </c>
      <c r="F627" s="431" t="s">
        <v>62</v>
      </c>
      <c r="G627" s="21"/>
      <c r="H627" s="440">
        <f>H628</f>
        <v>472.2</v>
      </c>
    </row>
    <row r="628" spans="1:8" customFormat="1" ht="25.5">
      <c r="A628" s="443"/>
      <c r="B628" s="78" t="s">
        <v>63</v>
      </c>
      <c r="C628" s="15" t="s">
        <v>492</v>
      </c>
      <c r="D628" s="21" t="s">
        <v>559</v>
      </c>
      <c r="E628" s="21" t="s">
        <v>707</v>
      </c>
      <c r="F628" s="431" t="s">
        <v>70</v>
      </c>
      <c r="G628" s="15"/>
      <c r="H628" s="440">
        <f>H629</f>
        <v>472.2</v>
      </c>
    </row>
    <row r="629" spans="1:8" customFormat="1" ht="12.75">
      <c r="A629" s="443"/>
      <c r="B629" s="13" t="s">
        <v>301</v>
      </c>
      <c r="C629" s="15" t="s">
        <v>492</v>
      </c>
      <c r="D629" s="21" t="s">
        <v>559</v>
      </c>
      <c r="E629" s="21" t="s">
        <v>707</v>
      </c>
      <c r="F629" s="431" t="s">
        <v>70</v>
      </c>
      <c r="G629" s="21" t="s">
        <v>51</v>
      </c>
      <c r="H629" s="440">
        <v>472.2</v>
      </c>
    </row>
    <row r="630" spans="1:8" customFormat="1" ht="38.25">
      <c r="A630" s="443"/>
      <c r="B630" s="39" t="s">
        <v>302</v>
      </c>
      <c r="C630" s="15" t="s">
        <v>492</v>
      </c>
      <c r="D630" s="21" t="s">
        <v>559</v>
      </c>
      <c r="E630" s="21" t="s">
        <v>707</v>
      </c>
      <c r="F630" s="431" t="s">
        <v>73</v>
      </c>
      <c r="G630" s="15"/>
      <c r="H630" s="440">
        <f>H631</f>
        <v>208</v>
      </c>
    </row>
    <row r="631" spans="1:8" customFormat="1" ht="51">
      <c r="A631" s="443"/>
      <c r="B631" s="432" t="s">
        <v>75</v>
      </c>
      <c r="C631" s="15" t="s">
        <v>492</v>
      </c>
      <c r="D631" s="21" t="s">
        <v>559</v>
      </c>
      <c r="E631" s="21" t="s">
        <v>707</v>
      </c>
      <c r="F631" s="431" t="s">
        <v>73</v>
      </c>
      <c r="G631" s="15"/>
      <c r="H631" s="440">
        <f>H632</f>
        <v>208</v>
      </c>
    </row>
    <row r="632" spans="1:8" customFormat="1" ht="25.5">
      <c r="A632" s="443"/>
      <c r="B632" s="78" t="s">
        <v>63</v>
      </c>
      <c r="C632" s="15" t="s">
        <v>492</v>
      </c>
      <c r="D632" s="21" t="s">
        <v>559</v>
      </c>
      <c r="E632" s="21" t="s">
        <v>707</v>
      </c>
      <c r="F632" s="431" t="s">
        <v>74</v>
      </c>
      <c r="G632" s="15"/>
      <c r="H632" s="440">
        <f>H633</f>
        <v>208</v>
      </c>
    </row>
    <row r="633" spans="1:8" customFormat="1" ht="12.75">
      <c r="A633" s="443"/>
      <c r="B633" s="13" t="s">
        <v>301</v>
      </c>
      <c r="C633" s="15" t="s">
        <v>492</v>
      </c>
      <c r="D633" s="21" t="s">
        <v>559</v>
      </c>
      <c r="E633" s="21" t="s">
        <v>707</v>
      </c>
      <c r="F633" s="431" t="s">
        <v>74</v>
      </c>
      <c r="G633" s="15" t="s">
        <v>51</v>
      </c>
      <c r="H633" s="440">
        <v>208</v>
      </c>
    </row>
    <row r="634" spans="1:8" customFormat="1" ht="14.25">
      <c r="A634" s="443">
        <v>26</v>
      </c>
      <c r="B634" s="445" t="s">
        <v>323</v>
      </c>
      <c r="C634" s="26" t="s">
        <v>492</v>
      </c>
      <c r="D634" s="54"/>
      <c r="E634" s="54"/>
      <c r="F634" s="54"/>
      <c r="G634" s="54"/>
      <c r="H634" s="439">
        <f>H635</f>
        <v>479.29999999999995</v>
      </c>
    </row>
    <row r="635" spans="1:8" customFormat="1" ht="12.75">
      <c r="A635" s="443"/>
      <c r="B635" s="430" t="s">
        <v>553</v>
      </c>
      <c r="C635" s="26" t="s">
        <v>492</v>
      </c>
      <c r="D635" s="54" t="s">
        <v>559</v>
      </c>
      <c r="E635" s="54"/>
      <c r="F635" s="54"/>
      <c r="G635" s="54"/>
      <c r="H635" s="439">
        <f>H636</f>
        <v>479.29999999999995</v>
      </c>
    </row>
    <row r="636" spans="1:8" customFormat="1" ht="12.75">
      <c r="A636" s="443"/>
      <c r="B636" s="58" t="s">
        <v>41</v>
      </c>
      <c r="C636" s="26" t="s">
        <v>492</v>
      </c>
      <c r="D636" s="54" t="s">
        <v>559</v>
      </c>
      <c r="E636" s="54" t="s">
        <v>707</v>
      </c>
      <c r="F636" s="54"/>
      <c r="G636" s="54"/>
      <c r="H636" s="439">
        <f>H637</f>
        <v>479.29999999999995</v>
      </c>
    </row>
    <row r="637" spans="1:8" customFormat="1" ht="38.25">
      <c r="A637" s="443"/>
      <c r="B637" s="39" t="s">
        <v>299</v>
      </c>
      <c r="C637" s="15" t="s">
        <v>492</v>
      </c>
      <c r="D637" s="21" t="s">
        <v>559</v>
      </c>
      <c r="E637" s="21" t="s">
        <v>707</v>
      </c>
      <c r="F637" s="431" t="s">
        <v>60</v>
      </c>
      <c r="G637" s="21"/>
      <c r="H637" s="440">
        <f>H638+H641</f>
        <v>479.29999999999995</v>
      </c>
    </row>
    <row r="638" spans="1:8" customFormat="1" ht="76.5">
      <c r="A638" s="443"/>
      <c r="B638" s="39" t="s">
        <v>300</v>
      </c>
      <c r="C638" s="15" t="s">
        <v>492</v>
      </c>
      <c r="D638" s="21" t="s">
        <v>559</v>
      </c>
      <c r="E638" s="21" t="s">
        <v>707</v>
      </c>
      <c r="F638" s="431" t="s">
        <v>62</v>
      </c>
      <c r="G638" s="21"/>
      <c r="H638" s="440">
        <f>H639</f>
        <v>332.7</v>
      </c>
    </row>
    <row r="639" spans="1:8" customFormat="1" ht="25.5">
      <c r="A639" s="443"/>
      <c r="B639" s="78" t="s">
        <v>63</v>
      </c>
      <c r="C639" s="15" t="s">
        <v>492</v>
      </c>
      <c r="D639" s="21" t="s">
        <v>559</v>
      </c>
      <c r="E639" s="21" t="s">
        <v>707</v>
      </c>
      <c r="F639" s="431" t="s">
        <v>70</v>
      </c>
      <c r="G639" s="15"/>
      <c r="H639" s="440">
        <f>H640</f>
        <v>332.7</v>
      </c>
    </row>
    <row r="640" spans="1:8" customFormat="1" ht="12.75">
      <c r="A640" s="443"/>
      <c r="B640" s="13" t="s">
        <v>301</v>
      </c>
      <c r="C640" s="15" t="s">
        <v>492</v>
      </c>
      <c r="D640" s="21" t="s">
        <v>559</v>
      </c>
      <c r="E640" s="21" t="s">
        <v>707</v>
      </c>
      <c r="F640" s="431" t="s">
        <v>70</v>
      </c>
      <c r="G640" s="21" t="s">
        <v>51</v>
      </c>
      <c r="H640" s="440">
        <v>332.7</v>
      </c>
    </row>
    <row r="641" spans="1:8" customFormat="1" ht="38.25">
      <c r="A641" s="443"/>
      <c r="B641" s="39" t="s">
        <v>302</v>
      </c>
      <c r="C641" s="15" t="s">
        <v>492</v>
      </c>
      <c r="D641" s="21" t="s">
        <v>559</v>
      </c>
      <c r="E641" s="21" t="s">
        <v>707</v>
      </c>
      <c r="F641" s="431" t="s">
        <v>73</v>
      </c>
      <c r="G641" s="15"/>
      <c r="H641" s="440">
        <f>H642</f>
        <v>146.6</v>
      </c>
    </row>
    <row r="642" spans="1:8" customFormat="1" ht="51">
      <c r="A642" s="443"/>
      <c r="B642" s="432" t="s">
        <v>75</v>
      </c>
      <c r="C642" s="15" t="s">
        <v>492</v>
      </c>
      <c r="D642" s="21" t="s">
        <v>559</v>
      </c>
      <c r="E642" s="21" t="s">
        <v>707</v>
      </c>
      <c r="F642" s="431" t="s">
        <v>73</v>
      </c>
      <c r="G642" s="15"/>
      <c r="H642" s="440">
        <f>H643</f>
        <v>146.6</v>
      </c>
    </row>
    <row r="643" spans="1:8" customFormat="1" ht="25.5">
      <c r="A643" s="443"/>
      <c r="B643" s="78" t="s">
        <v>63</v>
      </c>
      <c r="C643" s="15" t="s">
        <v>492</v>
      </c>
      <c r="D643" s="21" t="s">
        <v>559</v>
      </c>
      <c r="E643" s="21" t="s">
        <v>707</v>
      </c>
      <c r="F643" s="431" t="s">
        <v>74</v>
      </c>
      <c r="G643" s="15"/>
      <c r="H643" s="440">
        <f>H644</f>
        <v>146.6</v>
      </c>
    </row>
    <row r="644" spans="1:8" customFormat="1" ht="12.75">
      <c r="A644" s="443"/>
      <c r="B644" s="13" t="s">
        <v>301</v>
      </c>
      <c r="C644" s="15" t="s">
        <v>492</v>
      </c>
      <c r="D644" s="21" t="s">
        <v>559</v>
      </c>
      <c r="E644" s="21" t="s">
        <v>707</v>
      </c>
      <c r="F644" s="431" t="s">
        <v>74</v>
      </c>
      <c r="G644" s="15" t="s">
        <v>51</v>
      </c>
      <c r="H644" s="440">
        <v>146.6</v>
      </c>
    </row>
    <row r="645" spans="1:8" customFormat="1" ht="14.25">
      <c r="A645" s="443">
        <v>27</v>
      </c>
      <c r="B645" s="445" t="s">
        <v>324</v>
      </c>
      <c r="C645" s="26" t="s">
        <v>492</v>
      </c>
      <c r="D645" s="54"/>
      <c r="E645" s="54"/>
      <c r="F645" s="54"/>
      <c r="G645" s="54"/>
      <c r="H645" s="439">
        <f>H646</f>
        <v>475.4</v>
      </c>
    </row>
    <row r="646" spans="1:8" customFormat="1" ht="12.75">
      <c r="A646" s="443"/>
      <c r="B646" s="430" t="s">
        <v>553</v>
      </c>
      <c r="C646" s="26" t="s">
        <v>492</v>
      </c>
      <c r="D646" s="54" t="s">
        <v>559</v>
      </c>
      <c r="E646" s="54"/>
      <c r="F646" s="54"/>
      <c r="G646" s="54"/>
      <c r="H646" s="439">
        <f>H647</f>
        <v>475.4</v>
      </c>
    </row>
    <row r="647" spans="1:8" customFormat="1" ht="12.75">
      <c r="A647" s="443"/>
      <c r="B647" s="58" t="s">
        <v>41</v>
      </c>
      <c r="C647" s="26" t="s">
        <v>492</v>
      </c>
      <c r="D647" s="54" t="s">
        <v>559</v>
      </c>
      <c r="E647" s="54" t="s">
        <v>707</v>
      </c>
      <c r="F647" s="54"/>
      <c r="G647" s="54"/>
      <c r="H647" s="439">
        <f>H648</f>
        <v>475.4</v>
      </c>
    </row>
    <row r="648" spans="1:8" customFormat="1" ht="38.25">
      <c r="A648" s="443"/>
      <c r="B648" s="39" t="s">
        <v>299</v>
      </c>
      <c r="C648" s="15" t="s">
        <v>492</v>
      </c>
      <c r="D648" s="21" t="s">
        <v>559</v>
      </c>
      <c r="E648" s="21" t="s">
        <v>707</v>
      </c>
      <c r="F648" s="431" t="s">
        <v>60</v>
      </c>
      <c r="G648" s="21"/>
      <c r="H648" s="440">
        <f>H649+H652</f>
        <v>475.4</v>
      </c>
    </row>
    <row r="649" spans="1:8" customFormat="1" ht="76.5">
      <c r="A649" s="443"/>
      <c r="B649" s="39" t="s">
        <v>300</v>
      </c>
      <c r="C649" s="15" t="s">
        <v>492</v>
      </c>
      <c r="D649" s="21" t="s">
        <v>559</v>
      </c>
      <c r="E649" s="21" t="s">
        <v>707</v>
      </c>
      <c r="F649" s="431" t="s">
        <v>62</v>
      </c>
      <c r="G649" s="21"/>
      <c r="H649" s="440">
        <f>H650</f>
        <v>330</v>
      </c>
    </row>
    <row r="650" spans="1:8" customFormat="1" ht="25.5">
      <c r="A650" s="443"/>
      <c r="B650" s="78" t="s">
        <v>63</v>
      </c>
      <c r="C650" s="15" t="s">
        <v>492</v>
      </c>
      <c r="D650" s="21" t="s">
        <v>559</v>
      </c>
      <c r="E650" s="21" t="s">
        <v>707</v>
      </c>
      <c r="F650" s="431" t="s">
        <v>70</v>
      </c>
      <c r="G650" s="15"/>
      <c r="H650" s="440">
        <f>H651</f>
        <v>330</v>
      </c>
    </row>
    <row r="651" spans="1:8" customFormat="1" ht="12.75">
      <c r="A651" s="443"/>
      <c r="B651" s="13" t="s">
        <v>301</v>
      </c>
      <c r="C651" s="15" t="s">
        <v>492</v>
      </c>
      <c r="D651" s="21" t="s">
        <v>559</v>
      </c>
      <c r="E651" s="21" t="s">
        <v>707</v>
      </c>
      <c r="F651" s="431" t="s">
        <v>70</v>
      </c>
      <c r="G651" s="21" t="s">
        <v>51</v>
      </c>
      <c r="H651" s="440">
        <v>330</v>
      </c>
    </row>
    <row r="652" spans="1:8" customFormat="1" ht="38.25">
      <c r="A652" s="443"/>
      <c r="B652" s="39" t="s">
        <v>302</v>
      </c>
      <c r="C652" s="15" t="s">
        <v>492</v>
      </c>
      <c r="D652" s="21" t="s">
        <v>559</v>
      </c>
      <c r="E652" s="21" t="s">
        <v>707</v>
      </c>
      <c r="F652" s="431" t="s">
        <v>73</v>
      </c>
      <c r="G652" s="15"/>
      <c r="H652" s="440">
        <f>H653</f>
        <v>145.4</v>
      </c>
    </row>
    <row r="653" spans="1:8" customFormat="1" ht="51">
      <c r="A653" s="443"/>
      <c r="B653" s="432" t="s">
        <v>75</v>
      </c>
      <c r="C653" s="15" t="s">
        <v>492</v>
      </c>
      <c r="D653" s="21" t="s">
        <v>559</v>
      </c>
      <c r="E653" s="21" t="s">
        <v>707</v>
      </c>
      <c r="F653" s="431" t="s">
        <v>73</v>
      </c>
      <c r="G653" s="15"/>
      <c r="H653" s="440">
        <f>H654</f>
        <v>145.4</v>
      </c>
    </row>
    <row r="654" spans="1:8" customFormat="1" ht="25.5">
      <c r="A654" s="443"/>
      <c r="B654" s="78" t="s">
        <v>63</v>
      </c>
      <c r="C654" s="15" t="s">
        <v>492</v>
      </c>
      <c r="D654" s="21" t="s">
        <v>559</v>
      </c>
      <c r="E654" s="21" t="s">
        <v>707</v>
      </c>
      <c r="F654" s="431" t="s">
        <v>74</v>
      </c>
      <c r="G654" s="15"/>
      <c r="H654" s="440">
        <f>H655</f>
        <v>145.4</v>
      </c>
    </row>
    <row r="655" spans="1:8" customFormat="1" ht="12.75">
      <c r="A655" s="443"/>
      <c r="B655" s="13" t="s">
        <v>301</v>
      </c>
      <c r="C655" s="15" t="s">
        <v>492</v>
      </c>
      <c r="D655" s="21" t="s">
        <v>559</v>
      </c>
      <c r="E655" s="21" t="s">
        <v>707</v>
      </c>
      <c r="F655" s="431" t="s">
        <v>74</v>
      </c>
      <c r="G655" s="15" t="s">
        <v>51</v>
      </c>
      <c r="H655" s="440">
        <v>145.4</v>
      </c>
    </row>
    <row r="656" spans="1:8" customFormat="1" ht="14.25">
      <c r="A656" s="443">
        <v>28</v>
      </c>
      <c r="B656" s="445" t="s">
        <v>325</v>
      </c>
      <c r="C656" s="26" t="s">
        <v>492</v>
      </c>
      <c r="D656" s="54"/>
      <c r="E656" s="54"/>
      <c r="F656" s="54"/>
      <c r="G656" s="54"/>
      <c r="H656" s="439">
        <f>H657</f>
        <v>458.8</v>
      </c>
    </row>
    <row r="657" spans="1:8" customFormat="1" ht="12.75">
      <c r="A657" s="443"/>
      <c r="B657" s="430" t="s">
        <v>553</v>
      </c>
      <c r="C657" s="26" t="s">
        <v>492</v>
      </c>
      <c r="D657" s="54" t="s">
        <v>559</v>
      </c>
      <c r="E657" s="54"/>
      <c r="F657" s="54"/>
      <c r="G657" s="54"/>
      <c r="H657" s="439">
        <f>H658</f>
        <v>458.8</v>
      </c>
    </row>
    <row r="658" spans="1:8" customFormat="1" ht="12.75">
      <c r="A658" s="443"/>
      <c r="B658" s="58" t="s">
        <v>41</v>
      </c>
      <c r="C658" s="26" t="s">
        <v>492</v>
      </c>
      <c r="D658" s="54" t="s">
        <v>559</v>
      </c>
      <c r="E658" s="54" t="s">
        <v>707</v>
      </c>
      <c r="F658" s="54"/>
      <c r="G658" s="54"/>
      <c r="H658" s="439">
        <f>H659</f>
        <v>458.8</v>
      </c>
    </row>
    <row r="659" spans="1:8" customFormat="1" ht="38.25">
      <c r="A659" s="443"/>
      <c r="B659" s="39" t="s">
        <v>299</v>
      </c>
      <c r="C659" s="15" t="s">
        <v>492</v>
      </c>
      <c r="D659" s="21" t="s">
        <v>559</v>
      </c>
      <c r="E659" s="21" t="s">
        <v>707</v>
      </c>
      <c r="F659" s="431" t="s">
        <v>60</v>
      </c>
      <c r="G659" s="21"/>
      <c r="H659" s="440">
        <f>H660+H663</f>
        <v>458.8</v>
      </c>
    </row>
    <row r="660" spans="1:8" customFormat="1" ht="76.5">
      <c r="A660" s="443"/>
      <c r="B660" s="39" t="s">
        <v>300</v>
      </c>
      <c r="C660" s="15" t="s">
        <v>492</v>
      </c>
      <c r="D660" s="21" t="s">
        <v>559</v>
      </c>
      <c r="E660" s="21" t="s">
        <v>707</v>
      </c>
      <c r="F660" s="431" t="s">
        <v>62</v>
      </c>
      <c r="G660" s="21"/>
      <c r="H660" s="440">
        <f>H661</f>
        <v>318.5</v>
      </c>
    </row>
    <row r="661" spans="1:8" customFormat="1" ht="25.5">
      <c r="A661" s="443"/>
      <c r="B661" s="78" t="s">
        <v>63</v>
      </c>
      <c r="C661" s="15" t="s">
        <v>492</v>
      </c>
      <c r="D661" s="21" t="s">
        <v>559</v>
      </c>
      <c r="E661" s="21" t="s">
        <v>707</v>
      </c>
      <c r="F661" s="431" t="s">
        <v>70</v>
      </c>
      <c r="G661" s="15"/>
      <c r="H661" s="440">
        <f>H662</f>
        <v>318.5</v>
      </c>
    </row>
    <row r="662" spans="1:8" customFormat="1" ht="12.75">
      <c r="A662" s="443"/>
      <c r="B662" s="13" t="s">
        <v>301</v>
      </c>
      <c r="C662" s="15" t="s">
        <v>492</v>
      </c>
      <c r="D662" s="21" t="s">
        <v>559</v>
      </c>
      <c r="E662" s="21" t="s">
        <v>707</v>
      </c>
      <c r="F662" s="431" t="s">
        <v>70</v>
      </c>
      <c r="G662" s="21" t="s">
        <v>51</v>
      </c>
      <c r="H662" s="440">
        <v>318.5</v>
      </c>
    </row>
    <row r="663" spans="1:8" customFormat="1" ht="38.25">
      <c r="A663" s="443"/>
      <c r="B663" s="39" t="s">
        <v>302</v>
      </c>
      <c r="C663" s="15" t="s">
        <v>492</v>
      </c>
      <c r="D663" s="21" t="s">
        <v>559</v>
      </c>
      <c r="E663" s="21" t="s">
        <v>707</v>
      </c>
      <c r="F663" s="431" t="s">
        <v>73</v>
      </c>
      <c r="G663" s="15"/>
      <c r="H663" s="440">
        <f>H664</f>
        <v>140.30000000000001</v>
      </c>
    </row>
    <row r="664" spans="1:8" customFormat="1" ht="51">
      <c r="A664" s="443"/>
      <c r="B664" s="432" t="s">
        <v>75</v>
      </c>
      <c r="C664" s="15" t="s">
        <v>492</v>
      </c>
      <c r="D664" s="21" t="s">
        <v>559</v>
      </c>
      <c r="E664" s="21" t="s">
        <v>707</v>
      </c>
      <c r="F664" s="431" t="s">
        <v>73</v>
      </c>
      <c r="G664" s="15"/>
      <c r="H664" s="440">
        <f>H665</f>
        <v>140.30000000000001</v>
      </c>
    </row>
    <row r="665" spans="1:8" customFormat="1" ht="25.5">
      <c r="A665" s="443"/>
      <c r="B665" s="78" t="s">
        <v>63</v>
      </c>
      <c r="C665" s="15" t="s">
        <v>492</v>
      </c>
      <c r="D665" s="21" t="s">
        <v>559</v>
      </c>
      <c r="E665" s="21" t="s">
        <v>707</v>
      </c>
      <c r="F665" s="431" t="s">
        <v>74</v>
      </c>
      <c r="G665" s="15"/>
      <c r="H665" s="440">
        <f>H666</f>
        <v>140.30000000000001</v>
      </c>
    </row>
    <row r="666" spans="1:8" customFormat="1" ht="12.75">
      <c r="A666" s="443"/>
      <c r="B666" s="13" t="s">
        <v>301</v>
      </c>
      <c r="C666" s="15" t="s">
        <v>492</v>
      </c>
      <c r="D666" s="21" t="s">
        <v>559</v>
      </c>
      <c r="E666" s="21" t="s">
        <v>707</v>
      </c>
      <c r="F666" s="431" t="s">
        <v>74</v>
      </c>
      <c r="G666" s="15" t="s">
        <v>51</v>
      </c>
      <c r="H666" s="440">
        <v>140.30000000000001</v>
      </c>
    </row>
    <row r="667" spans="1:8" customFormat="1" ht="14.25">
      <c r="A667" s="443">
        <v>29</v>
      </c>
      <c r="B667" s="445" t="s">
        <v>326</v>
      </c>
      <c r="C667" s="26" t="s">
        <v>492</v>
      </c>
      <c r="D667" s="54"/>
      <c r="E667" s="54"/>
      <c r="F667" s="54"/>
      <c r="G667" s="54"/>
      <c r="H667" s="439">
        <f>H668</f>
        <v>476.4</v>
      </c>
    </row>
    <row r="668" spans="1:8" customFormat="1" ht="12.75">
      <c r="A668" s="443"/>
      <c r="B668" s="430" t="s">
        <v>553</v>
      </c>
      <c r="C668" s="26" t="s">
        <v>492</v>
      </c>
      <c r="D668" s="54" t="s">
        <v>559</v>
      </c>
      <c r="E668" s="54"/>
      <c r="F668" s="54"/>
      <c r="G668" s="54"/>
      <c r="H668" s="439">
        <f>H669</f>
        <v>476.4</v>
      </c>
    </row>
    <row r="669" spans="1:8" customFormat="1" ht="12.75">
      <c r="A669" s="443"/>
      <c r="B669" s="58" t="s">
        <v>41</v>
      </c>
      <c r="C669" s="26" t="s">
        <v>492</v>
      </c>
      <c r="D669" s="54" t="s">
        <v>559</v>
      </c>
      <c r="E669" s="54" t="s">
        <v>707</v>
      </c>
      <c r="F669" s="54"/>
      <c r="G669" s="54"/>
      <c r="H669" s="439">
        <f>H670</f>
        <v>476.4</v>
      </c>
    </row>
    <row r="670" spans="1:8" customFormat="1" ht="38.25">
      <c r="A670" s="443"/>
      <c r="B670" s="39" t="s">
        <v>299</v>
      </c>
      <c r="C670" s="15" t="s">
        <v>492</v>
      </c>
      <c r="D670" s="21" t="s">
        <v>559</v>
      </c>
      <c r="E670" s="21" t="s">
        <v>707</v>
      </c>
      <c r="F670" s="431" t="s">
        <v>60</v>
      </c>
      <c r="G670" s="21"/>
      <c r="H670" s="440">
        <f>H671+H674</f>
        <v>476.4</v>
      </c>
    </row>
    <row r="671" spans="1:8" customFormat="1" ht="76.5">
      <c r="A671" s="443"/>
      <c r="B671" s="39" t="s">
        <v>300</v>
      </c>
      <c r="C671" s="15" t="s">
        <v>492</v>
      </c>
      <c r="D671" s="21" t="s">
        <v>559</v>
      </c>
      <c r="E671" s="21" t="s">
        <v>707</v>
      </c>
      <c r="F671" s="431" t="s">
        <v>62</v>
      </c>
      <c r="G671" s="21"/>
      <c r="H671" s="440">
        <f>H672</f>
        <v>330.7</v>
      </c>
    </row>
    <row r="672" spans="1:8" customFormat="1" ht="25.5">
      <c r="A672" s="443"/>
      <c r="B672" s="78" t="s">
        <v>63</v>
      </c>
      <c r="C672" s="15" t="s">
        <v>492</v>
      </c>
      <c r="D672" s="21" t="s">
        <v>559</v>
      </c>
      <c r="E672" s="21" t="s">
        <v>707</v>
      </c>
      <c r="F672" s="431" t="s">
        <v>70</v>
      </c>
      <c r="G672" s="15"/>
      <c r="H672" s="440">
        <f>H673</f>
        <v>330.7</v>
      </c>
    </row>
    <row r="673" spans="1:8" customFormat="1" ht="12.75">
      <c r="A673" s="443"/>
      <c r="B673" s="13" t="s">
        <v>301</v>
      </c>
      <c r="C673" s="15" t="s">
        <v>492</v>
      </c>
      <c r="D673" s="21" t="s">
        <v>559</v>
      </c>
      <c r="E673" s="21" t="s">
        <v>707</v>
      </c>
      <c r="F673" s="431" t="s">
        <v>70</v>
      </c>
      <c r="G673" s="21" t="s">
        <v>51</v>
      </c>
      <c r="H673" s="440">
        <v>330.7</v>
      </c>
    </row>
    <row r="674" spans="1:8" customFormat="1" ht="38.25">
      <c r="A674" s="443"/>
      <c r="B674" s="39" t="s">
        <v>302</v>
      </c>
      <c r="C674" s="15" t="s">
        <v>492</v>
      </c>
      <c r="D674" s="21" t="s">
        <v>559</v>
      </c>
      <c r="E674" s="21" t="s">
        <v>707</v>
      </c>
      <c r="F674" s="431" t="s">
        <v>73</v>
      </c>
      <c r="G674" s="15"/>
      <c r="H674" s="440">
        <f>H675</f>
        <v>145.69999999999999</v>
      </c>
    </row>
    <row r="675" spans="1:8" customFormat="1" ht="51">
      <c r="A675" s="443"/>
      <c r="B675" s="432" t="s">
        <v>75</v>
      </c>
      <c r="C675" s="15" t="s">
        <v>492</v>
      </c>
      <c r="D675" s="21" t="s">
        <v>559</v>
      </c>
      <c r="E675" s="21" t="s">
        <v>707</v>
      </c>
      <c r="F675" s="431" t="s">
        <v>73</v>
      </c>
      <c r="G675" s="15"/>
      <c r="H675" s="440">
        <f>H676</f>
        <v>145.69999999999999</v>
      </c>
    </row>
    <row r="676" spans="1:8" customFormat="1" ht="25.5">
      <c r="A676" s="443"/>
      <c r="B676" s="78" t="s">
        <v>63</v>
      </c>
      <c r="C676" s="15" t="s">
        <v>492</v>
      </c>
      <c r="D676" s="21" t="s">
        <v>559</v>
      </c>
      <c r="E676" s="21" t="s">
        <v>707</v>
      </c>
      <c r="F676" s="431" t="s">
        <v>74</v>
      </c>
      <c r="G676" s="15"/>
      <c r="H676" s="440">
        <f>H677</f>
        <v>145.69999999999999</v>
      </c>
    </row>
    <row r="677" spans="1:8" customFormat="1" ht="12.75">
      <c r="A677" s="443"/>
      <c r="B677" s="13" t="s">
        <v>301</v>
      </c>
      <c r="C677" s="15" t="s">
        <v>492</v>
      </c>
      <c r="D677" s="21" t="s">
        <v>559</v>
      </c>
      <c r="E677" s="21" t="s">
        <v>707</v>
      </c>
      <c r="F677" s="431" t="s">
        <v>74</v>
      </c>
      <c r="G677" s="15" t="s">
        <v>51</v>
      </c>
      <c r="H677" s="440">
        <v>145.69999999999999</v>
      </c>
    </row>
    <row r="678" spans="1:8" customFormat="1" ht="12.75">
      <c r="A678" s="443">
        <v>30</v>
      </c>
      <c r="B678" s="58" t="s">
        <v>327</v>
      </c>
      <c r="C678" s="26" t="s">
        <v>492</v>
      </c>
      <c r="D678" s="54"/>
      <c r="E678" s="54"/>
      <c r="F678" s="54"/>
      <c r="G678" s="54"/>
      <c r="H678" s="439">
        <f>H679</f>
        <v>1151.0999999999999</v>
      </c>
    </row>
    <row r="679" spans="1:8" customFormat="1" ht="12.75">
      <c r="A679" s="443"/>
      <c r="B679" s="430" t="s">
        <v>553</v>
      </c>
      <c r="C679" s="26" t="s">
        <v>492</v>
      </c>
      <c r="D679" s="54" t="s">
        <v>559</v>
      </c>
      <c r="E679" s="54"/>
      <c r="F679" s="54"/>
      <c r="G679" s="54"/>
      <c r="H679" s="439">
        <f>H680</f>
        <v>1151.0999999999999</v>
      </c>
    </row>
    <row r="680" spans="1:8" customFormat="1" ht="12.75">
      <c r="A680" s="443"/>
      <c r="B680" s="58" t="s">
        <v>41</v>
      </c>
      <c r="C680" s="26" t="s">
        <v>492</v>
      </c>
      <c r="D680" s="54" t="s">
        <v>559</v>
      </c>
      <c r="E680" s="54" t="s">
        <v>707</v>
      </c>
      <c r="F680" s="54"/>
      <c r="G680" s="54"/>
      <c r="H680" s="439">
        <f>H681</f>
        <v>1151.0999999999999</v>
      </c>
    </row>
    <row r="681" spans="1:8" customFormat="1" ht="38.25">
      <c r="A681" s="443"/>
      <c r="B681" s="39" t="s">
        <v>299</v>
      </c>
      <c r="C681" s="15" t="s">
        <v>492</v>
      </c>
      <c r="D681" s="21" t="s">
        <v>559</v>
      </c>
      <c r="E681" s="21" t="s">
        <v>707</v>
      </c>
      <c r="F681" s="431" t="s">
        <v>60</v>
      </c>
      <c r="G681" s="21"/>
      <c r="H681" s="440">
        <f>H682+H685</f>
        <v>1151.0999999999999</v>
      </c>
    </row>
    <row r="682" spans="1:8" customFormat="1" ht="76.5">
      <c r="A682" s="443"/>
      <c r="B682" s="39" t="s">
        <v>300</v>
      </c>
      <c r="C682" s="15" t="s">
        <v>492</v>
      </c>
      <c r="D682" s="21" t="s">
        <v>559</v>
      </c>
      <c r="E682" s="21" t="s">
        <v>707</v>
      </c>
      <c r="F682" s="431" t="s">
        <v>62</v>
      </c>
      <c r="G682" s="21"/>
      <c r="H682" s="440">
        <f>H683</f>
        <v>799.1</v>
      </c>
    </row>
    <row r="683" spans="1:8" customFormat="1" ht="25.5">
      <c r="A683" s="443"/>
      <c r="B683" s="78" t="s">
        <v>63</v>
      </c>
      <c r="C683" s="15" t="s">
        <v>492</v>
      </c>
      <c r="D683" s="21" t="s">
        <v>559</v>
      </c>
      <c r="E683" s="21" t="s">
        <v>707</v>
      </c>
      <c r="F683" s="431" t="s">
        <v>70</v>
      </c>
      <c r="G683" s="15"/>
      <c r="H683" s="440">
        <f>H684</f>
        <v>799.1</v>
      </c>
    </row>
    <row r="684" spans="1:8" customFormat="1" ht="12.75">
      <c r="A684" s="443"/>
      <c r="B684" s="13" t="s">
        <v>301</v>
      </c>
      <c r="C684" s="15" t="s">
        <v>492</v>
      </c>
      <c r="D684" s="21" t="s">
        <v>559</v>
      </c>
      <c r="E684" s="21" t="s">
        <v>707</v>
      </c>
      <c r="F684" s="431" t="s">
        <v>70</v>
      </c>
      <c r="G684" s="21" t="s">
        <v>51</v>
      </c>
      <c r="H684" s="440">
        <v>799.1</v>
      </c>
    </row>
    <row r="685" spans="1:8" customFormat="1" ht="38.25">
      <c r="A685" s="443"/>
      <c r="B685" s="39" t="s">
        <v>302</v>
      </c>
      <c r="C685" s="15" t="s">
        <v>492</v>
      </c>
      <c r="D685" s="21" t="s">
        <v>559</v>
      </c>
      <c r="E685" s="21" t="s">
        <v>707</v>
      </c>
      <c r="F685" s="431" t="s">
        <v>73</v>
      </c>
      <c r="G685" s="15"/>
      <c r="H685" s="440">
        <f>H686</f>
        <v>352</v>
      </c>
    </row>
    <row r="686" spans="1:8" customFormat="1" ht="51">
      <c r="A686" s="443"/>
      <c r="B686" s="432" t="s">
        <v>75</v>
      </c>
      <c r="C686" s="15" t="s">
        <v>492</v>
      </c>
      <c r="D686" s="21" t="s">
        <v>559</v>
      </c>
      <c r="E686" s="21" t="s">
        <v>707</v>
      </c>
      <c r="F686" s="431" t="s">
        <v>73</v>
      </c>
      <c r="G686" s="15"/>
      <c r="H686" s="440">
        <f>H687</f>
        <v>352</v>
      </c>
    </row>
    <row r="687" spans="1:8" customFormat="1" ht="25.5">
      <c r="A687" s="443"/>
      <c r="B687" s="78" t="s">
        <v>63</v>
      </c>
      <c r="C687" s="15" t="s">
        <v>492</v>
      </c>
      <c r="D687" s="21" t="s">
        <v>559</v>
      </c>
      <c r="E687" s="21" t="s">
        <v>707</v>
      </c>
      <c r="F687" s="431" t="s">
        <v>74</v>
      </c>
      <c r="G687" s="15"/>
      <c r="H687" s="440">
        <f>H688</f>
        <v>352</v>
      </c>
    </row>
    <row r="688" spans="1:8" customFormat="1" ht="12.75">
      <c r="A688" s="443"/>
      <c r="B688" s="13" t="s">
        <v>301</v>
      </c>
      <c r="C688" s="15" t="s">
        <v>492</v>
      </c>
      <c r="D688" s="21" t="s">
        <v>559</v>
      </c>
      <c r="E688" s="21" t="s">
        <v>707</v>
      </c>
      <c r="F688" s="431" t="s">
        <v>74</v>
      </c>
      <c r="G688" s="15" t="s">
        <v>51</v>
      </c>
      <c r="H688" s="440">
        <v>352</v>
      </c>
    </row>
    <row r="689" spans="1:8" customFormat="1" ht="14.25">
      <c r="A689" s="443">
        <v>31</v>
      </c>
      <c r="B689" s="445" t="s">
        <v>328</v>
      </c>
      <c r="C689" s="26" t="s">
        <v>492</v>
      </c>
      <c r="D689" s="54"/>
      <c r="E689" s="54"/>
      <c r="F689" s="54"/>
      <c r="G689" s="54"/>
      <c r="H689" s="439">
        <f>H690</f>
        <v>484</v>
      </c>
    </row>
    <row r="690" spans="1:8" customFormat="1" ht="12.75">
      <c r="A690" s="443"/>
      <c r="B690" s="430" t="s">
        <v>553</v>
      </c>
      <c r="C690" s="26" t="s">
        <v>492</v>
      </c>
      <c r="D690" s="54" t="s">
        <v>559</v>
      </c>
      <c r="E690" s="54"/>
      <c r="F690" s="54"/>
      <c r="G690" s="54"/>
      <c r="H690" s="439">
        <f>H691</f>
        <v>484</v>
      </c>
    </row>
    <row r="691" spans="1:8" customFormat="1" ht="12.75">
      <c r="A691" s="443"/>
      <c r="B691" s="58" t="s">
        <v>41</v>
      </c>
      <c r="C691" s="26" t="s">
        <v>492</v>
      </c>
      <c r="D691" s="54" t="s">
        <v>559</v>
      </c>
      <c r="E691" s="54" t="s">
        <v>707</v>
      </c>
      <c r="F691" s="54"/>
      <c r="G691" s="54"/>
      <c r="H691" s="439">
        <f>H692</f>
        <v>484</v>
      </c>
    </row>
    <row r="692" spans="1:8" customFormat="1" ht="38.25">
      <c r="A692" s="443"/>
      <c r="B692" s="39" t="s">
        <v>299</v>
      </c>
      <c r="C692" s="15" t="s">
        <v>492</v>
      </c>
      <c r="D692" s="21" t="s">
        <v>559</v>
      </c>
      <c r="E692" s="21" t="s">
        <v>707</v>
      </c>
      <c r="F692" s="431" t="s">
        <v>60</v>
      </c>
      <c r="G692" s="21"/>
      <c r="H692" s="440">
        <f>H693+H696</f>
        <v>484</v>
      </c>
    </row>
    <row r="693" spans="1:8" customFormat="1" ht="76.5">
      <c r="A693" s="443"/>
      <c r="B693" s="39" t="s">
        <v>300</v>
      </c>
      <c r="C693" s="15" t="s">
        <v>492</v>
      </c>
      <c r="D693" s="21" t="s">
        <v>559</v>
      </c>
      <c r="E693" s="21" t="s">
        <v>707</v>
      </c>
      <c r="F693" s="431" t="s">
        <v>62</v>
      </c>
      <c r="G693" s="21"/>
      <c r="H693" s="440">
        <f>H694</f>
        <v>336</v>
      </c>
    </row>
    <row r="694" spans="1:8" customFormat="1" ht="25.5">
      <c r="A694" s="443"/>
      <c r="B694" s="78" t="s">
        <v>63</v>
      </c>
      <c r="C694" s="15" t="s">
        <v>492</v>
      </c>
      <c r="D694" s="21" t="s">
        <v>559</v>
      </c>
      <c r="E694" s="21" t="s">
        <v>707</v>
      </c>
      <c r="F694" s="431" t="s">
        <v>70</v>
      </c>
      <c r="G694" s="15"/>
      <c r="H694" s="440">
        <f>H695</f>
        <v>336</v>
      </c>
    </row>
    <row r="695" spans="1:8" customFormat="1" ht="12.75">
      <c r="A695" s="443"/>
      <c r="B695" s="13" t="s">
        <v>301</v>
      </c>
      <c r="C695" s="15" t="s">
        <v>492</v>
      </c>
      <c r="D695" s="21" t="s">
        <v>559</v>
      </c>
      <c r="E695" s="21" t="s">
        <v>707</v>
      </c>
      <c r="F695" s="431" t="s">
        <v>70</v>
      </c>
      <c r="G695" s="21" t="s">
        <v>51</v>
      </c>
      <c r="H695" s="440">
        <v>336</v>
      </c>
    </row>
    <row r="696" spans="1:8" customFormat="1" ht="38.25">
      <c r="A696" s="443"/>
      <c r="B696" s="39" t="s">
        <v>302</v>
      </c>
      <c r="C696" s="15" t="s">
        <v>492</v>
      </c>
      <c r="D696" s="21" t="s">
        <v>559</v>
      </c>
      <c r="E696" s="21" t="s">
        <v>707</v>
      </c>
      <c r="F696" s="431" t="s">
        <v>73</v>
      </c>
      <c r="G696" s="15"/>
      <c r="H696" s="440">
        <f>H697</f>
        <v>148</v>
      </c>
    </row>
    <row r="697" spans="1:8" customFormat="1" ht="51">
      <c r="A697" s="443"/>
      <c r="B697" s="432" t="s">
        <v>75</v>
      </c>
      <c r="C697" s="15" t="s">
        <v>492</v>
      </c>
      <c r="D697" s="21" t="s">
        <v>559</v>
      </c>
      <c r="E697" s="21" t="s">
        <v>707</v>
      </c>
      <c r="F697" s="431" t="s">
        <v>73</v>
      </c>
      <c r="G697" s="15"/>
      <c r="H697" s="440">
        <f>H698</f>
        <v>148</v>
      </c>
    </row>
    <row r="698" spans="1:8" customFormat="1" ht="25.5">
      <c r="A698" s="443"/>
      <c r="B698" s="78" t="s">
        <v>63</v>
      </c>
      <c r="C698" s="15" t="s">
        <v>492</v>
      </c>
      <c r="D698" s="21" t="s">
        <v>559</v>
      </c>
      <c r="E698" s="21" t="s">
        <v>707</v>
      </c>
      <c r="F698" s="431" t="s">
        <v>74</v>
      </c>
      <c r="G698" s="15"/>
      <c r="H698" s="440">
        <f>H699</f>
        <v>148</v>
      </c>
    </row>
    <row r="699" spans="1:8" customFormat="1" ht="12.75">
      <c r="A699" s="443"/>
      <c r="B699" s="13" t="s">
        <v>301</v>
      </c>
      <c r="C699" s="15" t="s">
        <v>492</v>
      </c>
      <c r="D699" s="21" t="s">
        <v>559</v>
      </c>
      <c r="E699" s="21" t="s">
        <v>707</v>
      </c>
      <c r="F699" s="431" t="s">
        <v>74</v>
      </c>
      <c r="G699" s="15" t="s">
        <v>51</v>
      </c>
      <c r="H699" s="440">
        <v>148</v>
      </c>
    </row>
    <row r="700" spans="1:8" customFormat="1" ht="14.25">
      <c r="A700" s="443">
        <v>32</v>
      </c>
      <c r="B700" s="445" t="s">
        <v>329</v>
      </c>
      <c r="C700" s="26" t="s">
        <v>492</v>
      </c>
      <c r="D700" s="54"/>
      <c r="E700" s="54"/>
      <c r="F700" s="54"/>
      <c r="G700" s="54"/>
      <c r="H700" s="439">
        <f>H701</f>
        <v>612.20000000000005</v>
      </c>
    </row>
    <row r="701" spans="1:8" customFormat="1" ht="12.75">
      <c r="A701" s="443"/>
      <c r="B701" s="430" t="s">
        <v>553</v>
      </c>
      <c r="C701" s="26" t="s">
        <v>492</v>
      </c>
      <c r="D701" s="54" t="s">
        <v>559</v>
      </c>
      <c r="E701" s="54"/>
      <c r="F701" s="54"/>
      <c r="G701" s="54"/>
      <c r="H701" s="439">
        <f>H702</f>
        <v>612.20000000000005</v>
      </c>
    </row>
    <row r="702" spans="1:8" customFormat="1" ht="12.75">
      <c r="A702" s="443"/>
      <c r="B702" s="58" t="s">
        <v>41</v>
      </c>
      <c r="C702" s="26" t="s">
        <v>492</v>
      </c>
      <c r="D702" s="54" t="s">
        <v>559</v>
      </c>
      <c r="E702" s="54" t="s">
        <v>707</v>
      </c>
      <c r="F702" s="54"/>
      <c r="G702" s="54"/>
      <c r="H702" s="439">
        <f>H703</f>
        <v>612.20000000000005</v>
      </c>
    </row>
    <row r="703" spans="1:8" customFormat="1" ht="38.25">
      <c r="A703" s="443"/>
      <c r="B703" s="39" t="s">
        <v>299</v>
      </c>
      <c r="C703" s="15" t="s">
        <v>492</v>
      </c>
      <c r="D703" s="21" t="s">
        <v>559</v>
      </c>
      <c r="E703" s="21" t="s">
        <v>707</v>
      </c>
      <c r="F703" s="431" t="s">
        <v>60</v>
      </c>
      <c r="G703" s="21"/>
      <c r="H703" s="440">
        <f>H704+H707</f>
        <v>612.20000000000005</v>
      </c>
    </row>
    <row r="704" spans="1:8" customFormat="1" ht="76.5">
      <c r="A704" s="443"/>
      <c r="B704" s="39" t="s">
        <v>300</v>
      </c>
      <c r="C704" s="15" t="s">
        <v>492</v>
      </c>
      <c r="D704" s="21" t="s">
        <v>559</v>
      </c>
      <c r="E704" s="21" t="s">
        <v>707</v>
      </c>
      <c r="F704" s="431" t="s">
        <v>62</v>
      </c>
      <c r="G704" s="21"/>
      <c r="H704" s="440">
        <f>H705</f>
        <v>425</v>
      </c>
    </row>
    <row r="705" spans="1:8" customFormat="1" ht="25.5">
      <c r="A705" s="443"/>
      <c r="B705" s="78" t="s">
        <v>63</v>
      </c>
      <c r="C705" s="15" t="s">
        <v>492</v>
      </c>
      <c r="D705" s="21" t="s">
        <v>559</v>
      </c>
      <c r="E705" s="21" t="s">
        <v>707</v>
      </c>
      <c r="F705" s="431" t="s">
        <v>70</v>
      </c>
      <c r="G705" s="15"/>
      <c r="H705" s="440">
        <f>H706</f>
        <v>425</v>
      </c>
    </row>
    <row r="706" spans="1:8" customFormat="1" ht="12.75">
      <c r="A706" s="443"/>
      <c r="B706" s="13" t="s">
        <v>301</v>
      </c>
      <c r="C706" s="15" t="s">
        <v>492</v>
      </c>
      <c r="D706" s="21" t="s">
        <v>559</v>
      </c>
      <c r="E706" s="21" t="s">
        <v>707</v>
      </c>
      <c r="F706" s="431" t="s">
        <v>70</v>
      </c>
      <c r="G706" s="21" t="s">
        <v>51</v>
      </c>
      <c r="H706" s="440">
        <v>425</v>
      </c>
    </row>
    <row r="707" spans="1:8" customFormat="1" ht="38.25">
      <c r="A707" s="443"/>
      <c r="B707" s="39" t="s">
        <v>302</v>
      </c>
      <c r="C707" s="15" t="s">
        <v>492</v>
      </c>
      <c r="D707" s="21" t="s">
        <v>559</v>
      </c>
      <c r="E707" s="21" t="s">
        <v>707</v>
      </c>
      <c r="F707" s="431" t="s">
        <v>73</v>
      </c>
      <c r="G707" s="15"/>
      <c r="H707" s="440">
        <f>H708</f>
        <v>187.2</v>
      </c>
    </row>
    <row r="708" spans="1:8" customFormat="1" ht="51">
      <c r="A708" s="443"/>
      <c r="B708" s="432" t="s">
        <v>75</v>
      </c>
      <c r="C708" s="15" t="s">
        <v>492</v>
      </c>
      <c r="D708" s="21" t="s">
        <v>559</v>
      </c>
      <c r="E708" s="21" t="s">
        <v>707</v>
      </c>
      <c r="F708" s="431" t="s">
        <v>73</v>
      </c>
      <c r="G708" s="15"/>
      <c r="H708" s="440">
        <f>H709</f>
        <v>187.2</v>
      </c>
    </row>
    <row r="709" spans="1:8" customFormat="1" ht="25.5">
      <c r="A709" s="443"/>
      <c r="B709" s="78" t="s">
        <v>63</v>
      </c>
      <c r="C709" s="15" t="s">
        <v>492</v>
      </c>
      <c r="D709" s="21" t="s">
        <v>559</v>
      </c>
      <c r="E709" s="21" t="s">
        <v>707</v>
      </c>
      <c r="F709" s="431" t="s">
        <v>74</v>
      </c>
      <c r="G709" s="15"/>
      <c r="H709" s="440">
        <f>H710</f>
        <v>187.2</v>
      </c>
    </row>
    <row r="710" spans="1:8" customFormat="1" ht="12.75">
      <c r="A710" s="443"/>
      <c r="B710" s="13" t="s">
        <v>301</v>
      </c>
      <c r="C710" s="15" t="s">
        <v>492</v>
      </c>
      <c r="D710" s="21" t="s">
        <v>559</v>
      </c>
      <c r="E710" s="21" t="s">
        <v>707</v>
      </c>
      <c r="F710" s="431" t="s">
        <v>74</v>
      </c>
      <c r="G710" s="15" t="s">
        <v>51</v>
      </c>
      <c r="H710" s="440">
        <v>187.2</v>
      </c>
    </row>
    <row r="711" spans="1:8" customFormat="1" ht="14.25">
      <c r="A711" s="443">
        <v>33</v>
      </c>
      <c r="B711" s="445" t="s">
        <v>330</v>
      </c>
      <c r="C711" s="26" t="s">
        <v>492</v>
      </c>
      <c r="D711" s="54"/>
      <c r="E711" s="54"/>
      <c r="F711" s="54"/>
      <c r="G711" s="54"/>
      <c r="H711" s="439">
        <f>H712</f>
        <v>392.70000000000005</v>
      </c>
    </row>
    <row r="712" spans="1:8" customFormat="1" ht="12.75">
      <c r="A712" s="443"/>
      <c r="B712" s="430" t="s">
        <v>553</v>
      </c>
      <c r="C712" s="26" t="s">
        <v>492</v>
      </c>
      <c r="D712" s="54" t="s">
        <v>559</v>
      </c>
      <c r="E712" s="54"/>
      <c r="F712" s="54"/>
      <c r="G712" s="54"/>
      <c r="H712" s="439">
        <f>H713</f>
        <v>392.70000000000005</v>
      </c>
    </row>
    <row r="713" spans="1:8" customFormat="1" ht="12.75">
      <c r="A713" s="443"/>
      <c r="B713" s="58" t="s">
        <v>41</v>
      </c>
      <c r="C713" s="26" t="s">
        <v>492</v>
      </c>
      <c r="D713" s="54" t="s">
        <v>559</v>
      </c>
      <c r="E713" s="54" t="s">
        <v>707</v>
      </c>
      <c r="F713" s="54"/>
      <c r="G713" s="54"/>
      <c r="H713" s="439">
        <f>H714</f>
        <v>392.70000000000005</v>
      </c>
    </row>
    <row r="714" spans="1:8" customFormat="1" ht="38.25">
      <c r="A714" s="443"/>
      <c r="B714" s="39" t="s">
        <v>299</v>
      </c>
      <c r="C714" s="15" t="s">
        <v>492</v>
      </c>
      <c r="D714" s="21" t="s">
        <v>559</v>
      </c>
      <c r="E714" s="21" t="s">
        <v>707</v>
      </c>
      <c r="F714" s="431" t="s">
        <v>60</v>
      </c>
      <c r="G714" s="21"/>
      <c r="H714" s="440">
        <f>H715+H718</f>
        <v>392.70000000000005</v>
      </c>
    </row>
    <row r="715" spans="1:8" customFormat="1" ht="76.5">
      <c r="A715" s="443"/>
      <c r="B715" s="39" t="s">
        <v>300</v>
      </c>
      <c r="C715" s="15" t="s">
        <v>492</v>
      </c>
      <c r="D715" s="21" t="s">
        <v>559</v>
      </c>
      <c r="E715" s="21" t="s">
        <v>707</v>
      </c>
      <c r="F715" s="431" t="s">
        <v>62</v>
      </c>
      <c r="G715" s="21"/>
      <c r="H715" s="440">
        <f>H716</f>
        <v>272.60000000000002</v>
      </c>
    </row>
    <row r="716" spans="1:8" customFormat="1" ht="25.5">
      <c r="A716" s="443"/>
      <c r="B716" s="78" t="s">
        <v>63</v>
      </c>
      <c r="C716" s="15" t="s">
        <v>492</v>
      </c>
      <c r="D716" s="21" t="s">
        <v>559</v>
      </c>
      <c r="E716" s="21" t="s">
        <v>707</v>
      </c>
      <c r="F716" s="431" t="s">
        <v>70</v>
      </c>
      <c r="G716" s="15"/>
      <c r="H716" s="440">
        <f>H717</f>
        <v>272.60000000000002</v>
      </c>
    </row>
    <row r="717" spans="1:8" customFormat="1" ht="12.75">
      <c r="A717" s="443"/>
      <c r="B717" s="13" t="s">
        <v>301</v>
      </c>
      <c r="C717" s="15" t="s">
        <v>492</v>
      </c>
      <c r="D717" s="21" t="s">
        <v>559</v>
      </c>
      <c r="E717" s="21" t="s">
        <v>707</v>
      </c>
      <c r="F717" s="431" t="s">
        <v>70</v>
      </c>
      <c r="G717" s="21" t="s">
        <v>51</v>
      </c>
      <c r="H717" s="440">
        <v>272.60000000000002</v>
      </c>
    </row>
    <row r="718" spans="1:8" customFormat="1" ht="38.25">
      <c r="A718" s="443"/>
      <c r="B718" s="39" t="s">
        <v>302</v>
      </c>
      <c r="C718" s="15" t="s">
        <v>492</v>
      </c>
      <c r="D718" s="21" t="s">
        <v>559</v>
      </c>
      <c r="E718" s="21" t="s">
        <v>707</v>
      </c>
      <c r="F718" s="431" t="s">
        <v>73</v>
      </c>
      <c r="G718" s="15"/>
      <c r="H718" s="440">
        <f>H719</f>
        <v>120.1</v>
      </c>
    </row>
    <row r="719" spans="1:8" customFormat="1" ht="51">
      <c r="A719" s="443"/>
      <c r="B719" s="432" t="s">
        <v>75</v>
      </c>
      <c r="C719" s="15" t="s">
        <v>492</v>
      </c>
      <c r="D719" s="21" t="s">
        <v>559</v>
      </c>
      <c r="E719" s="21" t="s">
        <v>707</v>
      </c>
      <c r="F719" s="431" t="s">
        <v>73</v>
      </c>
      <c r="G719" s="15"/>
      <c r="H719" s="440">
        <f>H720</f>
        <v>120.1</v>
      </c>
    </row>
    <row r="720" spans="1:8" customFormat="1" ht="25.5">
      <c r="A720" s="443"/>
      <c r="B720" s="78" t="s">
        <v>63</v>
      </c>
      <c r="C720" s="15" t="s">
        <v>492</v>
      </c>
      <c r="D720" s="21" t="s">
        <v>559</v>
      </c>
      <c r="E720" s="21" t="s">
        <v>707</v>
      </c>
      <c r="F720" s="431" t="s">
        <v>74</v>
      </c>
      <c r="G720" s="15"/>
      <c r="H720" s="440">
        <f>H721</f>
        <v>120.1</v>
      </c>
    </row>
    <row r="721" spans="1:8" customFormat="1" ht="12.75">
      <c r="A721" s="443"/>
      <c r="B721" s="13" t="s">
        <v>301</v>
      </c>
      <c r="C721" s="15" t="s">
        <v>492</v>
      </c>
      <c r="D721" s="21" t="s">
        <v>559</v>
      </c>
      <c r="E721" s="21" t="s">
        <v>707</v>
      </c>
      <c r="F721" s="431" t="s">
        <v>74</v>
      </c>
      <c r="G721" s="15" t="s">
        <v>51</v>
      </c>
      <c r="H721" s="440">
        <v>120.1</v>
      </c>
    </row>
    <row r="722" spans="1:8" customFormat="1" ht="14.25">
      <c r="A722" s="443">
        <v>34</v>
      </c>
      <c r="B722" s="445" t="s">
        <v>331</v>
      </c>
      <c r="C722" s="26" t="s">
        <v>492</v>
      </c>
      <c r="D722" s="54"/>
      <c r="E722" s="54"/>
      <c r="F722" s="54"/>
      <c r="G722" s="54"/>
      <c r="H722" s="439">
        <f>H723</f>
        <v>318.8</v>
      </c>
    </row>
    <row r="723" spans="1:8" customFormat="1" ht="12.75">
      <c r="A723" s="443"/>
      <c r="B723" s="430" t="s">
        <v>553</v>
      </c>
      <c r="C723" s="26" t="s">
        <v>492</v>
      </c>
      <c r="D723" s="54" t="s">
        <v>559</v>
      </c>
      <c r="E723" s="54"/>
      <c r="F723" s="54"/>
      <c r="G723" s="54"/>
      <c r="H723" s="439">
        <f>H724</f>
        <v>318.8</v>
      </c>
    </row>
    <row r="724" spans="1:8" customFormat="1" ht="12.75">
      <c r="A724" s="443"/>
      <c r="B724" s="58" t="s">
        <v>41</v>
      </c>
      <c r="C724" s="26" t="s">
        <v>492</v>
      </c>
      <c r="D724" s="54" t="s">
        <v>559</v>
      </c>
      <c r="E724" s="54" t="s">
        <v>707</v>
      </c>
      <c r="F724" s="54"/>
      <c r="G724" s="54"/>
      <c r="H724" s="439">
        <f>H725</f>
        <v>318.8</v>
      </c>
    </row>
    <row r="725" spans="1:8" customFormat="1" ht="38.25">
      <c r="A725" s="443"/>
      <c r="B725" s="39" t="s">
        <v>299</v>
      </c>
      <c r="C725" s="15" t="s">
        <v>492</v>
      </c>
      <c r="D725" s="21" t="s">
        <v>559</v>
      </c>
      <c r="E725" s="21" t="s">
        <v>707</v>
      </c>
      <c r="F725" s="431" t="s">
        <v>60</v>
      </c>
      <c r="G725" s="21"/>
      <c r="H725" s="440">
        <f>H726+H729</f>
        <v>318.8</v>
      </c>
    </row>
    <row r="726" spans="1:8" customFormat="1" ht="76.5">
      <c r="A726" s="443"/>
      <c r="B726" s="39" t="s">
        <v>300</v>
      </c>
      <c r="C726" s="15" t="s">
        <v>492</v>
      </c>
      <c r="D726" s="21" t="s">
        <v>559</v>
      </c>
      <c r="E726" s="21" t="s">
        <v>707</v>
      </c>
      <c r="F726" s="431" t="s">
        <v>62</v>
      </c>
      <c r="G726" s="21"/>
      <c r="H726" s="440">
        <f>H727</f>
        <v>221.3</v>
      </c>
    </row>
    <row r="727" spans="1:8" customFormat="1" ht="25.5">
      <c r="A727" s="443"/>
      <c r="B727" s="78" t="s">
        <v>63</v>
      </c>
      <c r="C727" s="15" t="s">
        <v>492</v>
      </c>
      <c r="D727" s="21" t="s">
        <v>559</v>
      </c>
      <c r="E727" s="21" t="s">
        <v>707</v>
      </c>
      <c r="F727" s="431" t="s">
        <v>70</v>
      </c>
      <c r="G727" s="15"/>
      <c r="H727" s="440">
        <f>H728</f>
        <v>221.3</v>
      </c>
    </row>
    <row r="728" spans="1:8" customFormat="1" ht="12.75">
      <c r="A728" s="443"/>
      <c r="B728" s="13" t="s">
        <v>301</v>
      </c>
      <c r="C728" s="15" t="s">
        <v>492</v>
      </c>
      <c r="D728" s="21" t="s">
        <v>559</v>
      </c>
      <c r="E728" s="21" t="s">
        <v>707</v>
      </c>
      <c r="F728" s="431" t="s">
        <v>70</v>
      </c>
      <c r="G728" s="21" t="s">
        <v>51</v>
      </c>
      <c r="H728" s="440">
        <v>221.3</v>
      </c>
    </row>
    <row r="729" spans="1:8" customFormat="1" ht="38.25">
      <c r="A729" s="443"/>
      <c r="B729" s="39" t="s">
        <v>302</v>
      </c>
      <c r="C729" s="15" t="s">
        <v>492</v>
      </c>
      <c r="D729" s="21" t="s">
        <v>559</v>
      </c>
      <c r="E729" s="21" t="s">
        <v>707</v>
      </c>
      <c r="F729" s="431" t="s">
        <v>73</v>
      </c>
      <c r="G729" s="15"/>
      <c r="H729" s="440">
        <f>H730</f>
        <v>97.5</v>
      </c>
    </row>
    <row r="730" spans="1:8" customFormat="1" ht="51">
      <c r="A730" s="443"/>
      <c r="B730" s="432" t="s">
        <v>75</v>
      </c>
      <c r="C730" s="15" t="s">
        <v>492</v>
      </c>
      <c r="D730" s="21" t="s">
        <v>559</v>
      </c>
      <c r="E730" s="21" t="s">
        <v>707</v>
      </c>
      <c r="F730" s="431" t="s">
        <v>73</v>
      </c>
      <c r="G730" s="15"/>
      <c r="H730" s="440">
        <f>H731</f>
        <v>97.5</v>
      </c>
    </row>
    <row r="731" spans="1:8" customFormat="1" ht="25.5">
      <c r="A731" s="443"/>
      <c r="B731" s="78" t="s">
        <v>63</v>
      </c>
      <c r="C731" s="15" t="s">
        <v>492</v>
      </c>
      <c r="D731" s="21" t="s">
        <v>559</v>
      </c>
      <c r="E731" s="21" t="s">
        <v>707</v>
      </c>
      <c r="F731" s="431" t="s">
        <v>74</v>
      </c>
      <c r="G731" s="15"/>
      <c r="H731" s="440">
        <f>H732</f>
        <v>97.5</v>
      </c>
    </row>
    <row r="732" spans="1:8" customFormat="1" ht="12.75">
      <c r="A732" s="443"/>
      <c r="B732" s="13" t="s">
        <v>301</v>
      </c>
      <c r="C732" s="15" t="s">
        <v>492</v>
      </c>
      <c r="D732" s="21" t="s">
        <v>559</v>
      </c>
      <c r="E732" s="21" t="s">
        <v>707</v>
      </c>
      <c r="F732" s="431" t="s">
        <v>74</v>
      </c>
      <c r="G732" s="15" t="s">
        <v>51</v>
      </c>
      <c r="H732" s="440">
        <v>97.5</v>
      </c>
    </row>
    <row r="733" spans="1:8" customFormat="1" ht="14.25">
      <c r="A733" s="443">
        <v>35</v>
      </c>
      <c r="B733" s="445" t="s">
        <v>332</v>
      </c>
      <c r="C733" s="26" t="s">
        <v>492</v>
      </c>
      <c r="D733" s="54"/>
      <c r="E733" s="54"/>
      <c r="F733" s="54"/>
      <c r="G733" s="54"/>
      <c r="H733" s="439">
        <f>H734</f>
        <v>668</v>
      </c>
    </row>
    <row r="734" spans="1:8" customFormat="1" ht="12.75">
      <c r="A734" s="443"/>
      <c r="B734" s="430" t="s">
        <v>553</v>
      </c>
      <c r="C734" s="26" t="s">
        <v>492</v>
      </c>
      <c r="D734" s="54" t="s">
        <v>559</v>
      </c>
      <c r="E734" s="54"/>
      <c r="F734" s="54"/>
      <c r="G734" s="54"/>
      <c r="H734" s="439">
        <f>H735</f>
        <v>668</v>
      </c>
    </row>
    <row r="735" spans="1:8" customFormat="1" ht="12.75">
      <c r="A735" s="443"/>
      <c r="B735" s="58" t="s">
        <v>41</v>
      </c>
      <c r="C735" s="26" t="s">
        <v>492</v>
      </c>
      <c r="D735" s="54" t="s">
        <v>559</v>
      </c>
      <c r="E735" s="54" t="s">
        <v>707</v>
      </c>
      <c r="F735" s="54"/>
      <c r="G735" s="54"/>
      <c r="H735" s="439">
        <f>H736</f>
        <v>668</v>
      </c>
    </row>
    <row r="736" spans="1:8" customFormat="1" ht="38.25">
      <c r="A736" s="443"/>
      <c r="B736" s="39" t="s">
        <v>299</v>
      </c>
      <c r="C736" s="15" t="s">
        <v>492</v>
      </c>
      <c r="D736" s="21" t="s">
        <v>559</v>
      </c>
      <c r="E736" s="21" t="s">
        <v>707</v>
      </c>
      <c r="F736" s="431" t="s">
        <v>60</v>
      </c>
      <c r="G736" s="21"/>
      <c r="H736" s="440">
        <f>H737+H740</f>
        <v>668</v>
      </c>
    </row>
    <row r="737" spans="1:8" customFormat="1" ht="76.5">
      <c r="A737" s="443"/>
      <c r="B737" s="39" t="s">
        <v>300</v>
      </c>
      <c r="C737" s="15" t="s">
        <v>492</v>
      </c>
      <c r="D737" s="21" t="s">
        <v>559</v>
      </c>
      <c r="E737" s="21" t="s">
        <v>707</v>
      </c>
      <c r="F737" s="431" t="s">
        <v>62</v>
      </c>
      <c r="G737" s="21"/>
      <c r="H737" s="440">
        <f>H738</f>
        <v>463.7</v>
      </c>
    </row>
    <row r="738" spans="1:8" customFormat="1" ht="25.5">
      <c r="A738" s="443"/>
      <c r="B738" s="78" t="s">
        <v>63</v>
      </c>
      <c r="C738" s="15" t="s">
        <v>492</v>
      </c>
      <c r="D738" s="21" t="s">
        <v>559</v>
      </c>
      <c r="E738" s="21" t="s">
        <v>707</v>
      </c>
      <c r="F738" s="431" t="s">
        <v>70</v>
      </c>
      <c r="G738" s="15"/>
      <c r="H738" s="440">
        <f>H739</f>
        <v>463.7</v>
      </c>
    </row>
    <row r="739" spans="1:8" customFormat="1" ht="12.75">
      <c r="A739" s="443"/>
      <c r="B739" s="13" t="s">
        <v>301</v>
      </c>
      <c r="C739" s="15" t="s">
        <v>492</v>
      </c>
      <c r="D739" s="21" t="s">
        <v>559</v>
      </c>
      <c r="E739" s="21" t="s">
        <v>707</v>
      </c>
      <c r="F739" s="431" t="s">
        <v>70</v>
      </c>
      <c r="G739" s="21" t="s">
        <v>51</v>
      </c>
      <c r="H739" s="440">
        <v>463.7</v>
      </c>
    </row>
    <row r="740" spans="1:8" customFormat="1" ht="38.25">
      <c r="A740" s="443"/>
      <c r="B740" s="39" t="s">
        <v>302</v>
      </c>
      <c r="C740" s="15" t="s">
        <v>492</v>
      </c>
      <c r="D740" s="21" t="s">
        <v>559</v>
      </c>
      <c r="E740" s="21" t="s">
        <v>707</v>
      </c>
      <c r="F740" s="431" t="s">
        <v>73</v>
      </c>
      <c r="G740" s="15"/>
      <c r="H740" s="440">
        <f>H741</f>
        <v>204.3</v>
      </c>
    </row>
    <row r="741" spans="1:8" customFormat="1" ht="51">
      <c r="A741" s="443"/>
      <c r="B741" s="432" t="s">
        <v>75</v>
      </c>
      <c r="C741" s="15" t="s">
        <v>492</v>
      </c>
      <c r="D741" s="21" t="s">
        <v>559</v>
      </c>
      <c r="E741" s="21" t="s">
        <v>707</v>
      </c>
      <c r="F741" s="431" t="s">
        <v>73</v>
      </c>
      <c r="G741" s="15"/>
      <c r="H741" s="440">
        <f>H742</f>
        <v>204.3</v>
      </c>
    </row>
    <row r="742" spans="1:8" customFormat="1" ht="25.5">
      <c r="A742" s="443"/>
      <c r="B742" s="78" t="s">
        <v>63</v>
      </c>
      <c r="C742" s="15" t="s">
        <v>492</v>
      </c>
      <c r="D742" s="21" t="s">
        <v>559</v>
      </c>
      <c r="E742" s="21" t="s">
        <v>707</v>
      </c>
      <c r="F742" s="431" t="s">
        <v>74</v>
      </c>
      <c r="G742" s="15"/>
      <c r="H742" s="440">
        <f>H743</f>
        <v>204.3</v>
      </c>
    </row>
    <row r="743" spans="1:8" customFormat="1" ht="12.75">
      <c r="A743" s="443"/>
      <c r="B743" s="13" t="s">
        <v>301</v>
      </c>
      <c r="C743" s="15" t="s">
        <v>492</v>
      </c>
      <c r="D743" s="21" t="s">
        <v>559</v>
      </c>
      <c r="E743" s="21" t="s">
        <v>707</v>
      </c>
      <c r="F743" s="431" t="s">
        <v>74</v>
      </c>
      <c r="G743" s="15" t="s">
        <v>51</v>
      </c>
      <c r="H743" s="440">
        <v>204.3</v>
      </c>
    </row>
    <row r="744" spans="1:8" customFormat="1" ht="14.25">
      <c r="A744" s="443">
        <v>36</v>
      </c>
      <c r="B744" s="445" t="s">
        <v>333</v>
      </c>
      <c r="C744" s="26" t="s">
        <v>492</v>
      </c>
      <c r="D744" s="54"/>
      <c r="E744" s="54"/>
      <c r="F744" s="54"/>
      <c r="G744" s="54"/>
      <c r="H744" s="439">
        <f>H745</f>
        <v>240</v>
      </c>
    </row>
    <row r="745" spans="1:8" customFormat="1" ht="12.75">
      <c r="A745" s="443"/>
      <c r="B745" s="430" t="s">
        <v>553</v>
      </c>
      <c r="C745" s="26" t="s">
        <v>492</v>
      </c>
      <c r="D745" s="54" t="s">
        <v>559</v>
      </c>
      <c r="E745" s="54"/>
      <c r="F745" s="54"/>
      <c r="G745" s="54"/>
      <c r="H745" s="439">
        <f>H746</f>
        <v>240</v>
      </c>
    </row>
    <row r="746" spans="1:8" customFormat="1" ht="12.75">
      <c r="A746" s="443"/>
      <c r="B746" s="58" t="s">
        <v>41</v>
      </c>
      <c r="C746" s="26" t="s">
        <v>492</v>
      </c>
      <c r="D746" s="54" t="s">
        <v>559</v>
      </c>
      <c r="E746" s="54" t="s">
        <v>707</v>
      </c>
      <c r="F746" s="54"/>
      <c r="G746" s="54"/>
      <c r="H746" s="439">
        <f>H747</f>
        <v>240</v>
      </c>
    </row>
    <row r="747" spans="1:8" customFormat="1" ht="38.25">
      <c r="A747" s="443"/>
      <c r="B747" s="39" t="s">
        <v>299</v>
      </c>
      <c r="C747" s="15" t="s">
        <v>492</v>
      </c>
      <c r="D747" s="21" t="s">
        <v>559</v>
      </c>
      <c r="E747" s="21" t="s">
        <v>707</v>
      </c>
      <c r="F747" s="431" t="s">
        <v>60</v>
      </c>
      <c r="G747" s="21"/>
      <c r="H747" s="440">
        <f>H748+H751</f>
        <v>240</v>
      </c>
    </row>
    <row r="748" spans="1:8" customFormat="1" ht="76.5">
      <c r="A748" s="443"/>
      <c r="B748" s="39" t="s">
        <v>300</v>
      </c>
      <c r="C748" s="15" t="s">
        <v>492</v>
      </c>
      <c r="D748" s="21" t="s">
        <v>559</v>
      </c>
      <c r="E748" s="21" t="s">
        <v>707</v>
      </c>
      <c r="F748" s="431" t="s">
        <v>62</v>
      </c>
      <c r="G748" s="21"/>
      <c r="H748" s="440">
        <f>H749</f>
        <v>166.6</v>
      </c>
    </row>
    <row r="749" spans="1:8" customFormat="1" ht="25.5">
      <c r="A749" s="443"/>
      <c r="B749" s="78" t="s">
        <v>63</v>
      </c>
      <c r="C749" s="15" t="s">
        <v>492</v>
      </c>
      <c r="D749" s="21" t="s">
        <v>559</v>
      </c>
      <c r="E749" s="21" t="s">
        <v>707</v>
      </c>
      <c r="F749" s="431" t="s">
        <v>70</v>
      </c>
      <c r="G749" s="15"/>
      <c r="H749" s="440">
        <f>H750</f>
        <v>166.6</v>
      </c>
    </row>
    <row r="750" spans="1:8" customFormat="1" ht="12.75">
      <c r="A750" s="443"/>
      <c r="B750" s="13" t="s">
        <v>301</v>
      </c>
      <c r="C750" s="15" t="s">
        <v>492</v>
      </c>
      <c r="D750" s="21" t="s">
        <v>559</v>
      </c>
      <c r="E750" s="21" t="s">
        <v>707</v>
      </c>
      <c r="F750" s="431" t="s">
        <v>70</v>
      </c>
      <c r="G750" s="21" t="s">
        <v>51</v>
      </c>
      <c r="H750" s="440">
        <v>166.6</v>
      </c>
    </row>
    <row r="751" spans="1:8" customFormat="1" ht="38.25">
      <c r="A751" s="443"/>
      <c r="B751" s="39" t="s">
        <v>302</v>
      </c>
      <c r="C751" s="15" t="s">
        <v>492</v>
      </c>
      <c r="D751" s="21" t="s">
        <v>559</v>
      </c>
      <c r="E751" s="21" t="s">
        <v>707</v>
      </c>
      <c r="F751" s="431" t="s">
        <v>73</v>
      </c>
      <c r="G751" s="15"/>
      <c r="H751" s="440">
        <f>H752</f>
        <v>73.400000000000006</v>
      </c>
    </row>
    <row r="752" spans="1:8" customFormat="1" ht="51">
      <c r="A752" s="443"/>
      <c r="B752" s="432" t="s">
        <v>75</v>
      </c>
      <c r="C752" s="15" t="s">
        <v>492</v>
      </c>
      <c r="D752" s="21" t="s">
        <v>559</v>
      </c>
      <c r="E752" s="21" t="s">
        <v>707</v>
      </c>
      <c r="F752" s="431" t="s">
        <v>73</v>
      </c>
      <c r="G752" s="15"/>
      <c r="H752" s="440">
        <f>H753</f>
        <v>73.400000000000006</v>
      </c>
    </row>
    <row r="753" spans="1:8" customFormat="1" ht="25.5">
      <c r="A753" s="443"/>
      <c r="B753" s="78" t="s">
        <v>63</v>
      </c>
      <c r="C753" s="15" t="s">
        <v>492</v>
      </c>
      <c r="D753" s="21" t="s">
        <v>559</v>
      </c>
      <c r="E753" s="21" t="s">
        <v>707</v>
      </c>
      <c r="F753" s="431" t="s">
        <v>74</v>
      </c>
      <c r="G753" s="15"/>
      <c r="H753" s="440">
        <f>H754</f>
        <v>73.400000000000006</v>
      </c>
    </row>
    <row r="754" spans="1:8" customFormat="1" ht="12.75">
      <c r="A754" s="443"/>
      <c r="B754" s="13" t="s">
        <v>301</v>
      </c>
      <c r="C754" s="15" t="s">
        <v>492</v>
      </c>
      <c r="D754" s="21" t="s">
        <v>559</v>
      </c>
      <c r="E754" s="21" t="s">
        <v>707</v>
      </c>
      <c r="F754" s="431" t="s">
        <v>74</v>
      </c>
      <c r="G754" s="15" t="s">
        <v>51</v>
      </c>
      <c r="H754" s="440">
        <v>73.400000000000006</v>
      </c>
    </row>
    <row r="755" spans="1:8" customFormat="1" ht="14.25">
      <c r="A755" s="443">
        <v>37</v>
      </c>
      <c r="B755" s="445" t="s">
        <v>334</v>
      </c>
      <c r="C755" s="26" t="s">
        <v>492</v>
      </c>
      <c r="D755" s="54"/>
      <c r="E755" s="54"/>
      <c r="F755" s="54"/>
      <c r="G755" s="54"/>
      <c r="H755" s="439">
        <f>H756</f>
        <v>400</v>
      </c>
    </row>
    <row r="756" spans="1:8" customFormat="1" ht="12.75">
      <c r="A756" s="443"/>
      <c r="B756" s="430" t="s">
        <v>553</v>
      </c>
      <c r="C756" s="26" t="s">
        <v>492</v>
      </c>
      <c r="D756" s="54" t="s">
        <v>559</v>
      </c>
      <c r="E756" s="54"/>
      <c r="F756" s="54"/>
      <c r="G756" s="54"/>
      <c r="H756" s="439">
        <f>H757</f>
        <v>400</v>
      </c>
    </row>
    <row r="757" spans="1:8" customFormat="1" ht="12.75">
      <c r="A757" s="443"/>
      <c r="B757" s="58" t="s">
        <v>41</v>
      </c>
      <c r="C757" s="26" t="s">
        <v>492</v>
      </c>
      <c r="D757" s="54" t="s">
        <v>559</v>
      </c>
      <c r="E757" s="54" t="s">
        <v>707</v>
      </c>
      <c r="F757" s="54"/>
      <c r="G757" s="54"/>
      <c r="H757" s="439">
        <f>H758</f>
        <v>400</v>
      </c>
    </row>
    <row r="758" spans="1:8" customFormat="1" ht="38.25">
      <c r="A758" s="443"/>
      <c r="B758" s="39" t="s">
        <v>299</v>
      </c>
      <c r="C758" s="15" t="s">
        <v>492</v>
      </c>
      <c r="D758" s="21" t="s">
        <v>559</v>
      </c>
      <c r="E758" s="21" t="s">
        <v>707</v>
      </c>
      <c r="F758" s="431" t="s">
        <v>60</v>
      </c>
      <c r="G758" s="21"/>
      <c r="H758" s="440">
        <f>H759+H762</f>
        <v>400</v>
      </c>
    </row>
    <row r="759" spans="1:8" customFormat="1" ht="76.5">
      <c r="A759" s="443"/>
      <c r="B759" s="39" t="s">
        <v>300</v>
      </c>
      <c r="C759" s="15" t="s">
        <v>492</v>
      </c>
      <c r="D759" s="21" t="s">
        <v>559</v>
      </c>
      <c r="E759" s="21" t="s">
        <v>707</v>
      </c>
      <c r="F759" s="431" t="s">
        <v>62</v>
      </c>
      <c r="G759" s="21"/>
      <c r="H759" s="440">
        <f>H760</f>
        <v>277.7</v>
      </c>
    </row>
    <row r="760" spans="1:8" customFormat="1" ht="25.5">
      <c r="A760" s="443"/>
      <c r="B760" s="78" t="s">
        <v>63</v>
      </c>
      <c r="C760" s="15" t="s">
        <v>492</v>
      </c>
      <c r="D760" s="21" t="s">
        <v>559</v>
      </c>
      <c r="E760" s="21" t="s">
        <v>707</v>
      </c>
      <c r="F760" s="431" t="s">
        <v>70</v>
      </c>
      <c r="G760" s="15"/>
      <c r="H760" s="440">
        <f>H761</f>
        <v>277.7</v>
      </c>
    </row>
    <row r="761" spans="1:8" customFormat="1" ht="12.75">
      <c r="A761" s="443"/>
      <c r="B761" s="13" t="s">
        <v>301</v>
      </c>
      <c r="C761" s="15" t="s">
        <v>492</v>
      </c>
      <c r="D761" s="21" t="s">
        <v>559</v>
      </c>
      <c r="E761" s="21" t="s">
        <v>707</v>
      </c>
      <c r="F761" s="431" t="s">
        <v>70</v>
      </c>
      <c r="G761" s="21" t="s">
        <v>51</v>
      </c>
      <c r="H761" s="440">
        <v>277.7</v>
      </c>
    </row>
    <row r="762" spans="1:8" customFormat="1" ht="38.25">
      <c r="A762" s="443"/>
      <c r="B762" s="39" t="s">
        <v>302</v>
      </c>
      <c r="C762" s="15" t="s">
        <v>492</v>
      </c>
      <c r="D762" s="21" t="s">
        <v>559</v>
      </c>
      <c r="E762" s="21" t="s">
        <v>707</v>
      </c>
      <c r="F762" s="431" t="s">
        <v>73</v>
      </c>
      <c r="G762" s="15"/>
      <c r="H762" s="440">
        <f>H763</f>
        <v>122.3</v>
      </c>
    </row>
    <row r="763" spans="1:8" customFormat="1" ht="51">
      <c r="A763" s="443"/>
      <c r="B763" s="432" t="s">
        <v>75</v>
      </c>
      <c r="C763" s="15" t="s">
        <v>492</v>
      </c>
      <c r="D763" s="21" t="s">
        <v>559</v>
      </c>
      <c r="E763" s="21" t="s">
        <v>707</v>
      </c>
      <c r="F763" s="431" t="s">
        <v>73</v>
      </c>
      <c r="G763" s="15"/>
      <c r="H763" s="440">
        <f>H764</f>
        <v>122.3</v>
      </c>
    </row>
    <row r="764" spans="1:8" customFormat="1" ht="25.5">
      <c r="A764" s="443"/>
      <c r="B764" s="78" t="s">
        <v>63</v>
      </c>
      <c r="C764" s="15" t="s">
        <v>492</v>
      </c>
      <c r="D764" s="21" t="s">
        <v>559</v>
      </c>
      <c r="E764" s="21" t="s">
        <v>707</v>
      </c>
      <c r="F764" s="431" t="s">
        <v>74</v>
      </c>
      <c r="G764" s="15"/>
      <c r="H764" s="440">
        <f>H765</f>
        <v>122.3</v>
      </c>
    </row>
    <row r="765" spans="1:8" customFormat="1" ht="12.75">
      <c r="A765" s="443"/>
      <c r="B765" s="13" t="s">
        <v>301</v>
      </c>
      <c r="C765" s="15" t="s">
        <v>492</v>
      </c>
      <c r="D765" s="21" t="s">
        <v>559</v>
      </c>
      <c r="E765" s="21" t="s">
        <v>707</v>
      </c>
      <c r="F765" s="431" t="s">
        <v>74</v>
      </c>
      <c r="G765" s="15" t="s">
        <v>51</v>
      </c>
      <c r="H765" s="440">
        <v>122.3</v>
      </c>
    </row>
    <row r="766" spans="1:8" customFormat="1" ht="14.25">
      <c r="A766" s="443">
        <v>38</v>
      </c>
      <c r="B766" s="445" t="s">
        <v>335</v>
      </c>
      <c r="C766" s="26" t="s">
        <v>492</v>
      </c>
      <c r="D766" s="54"/>
      <c r="E766" s="54"/>
      <c r="F766" s="54"/>
      <c r="G766" s="54"/>
      <c r="H766" s="439">
        <f>H767</f>
        <v>189.7</v>
      </c>
    </row>
    <row r="767" spans="1:8" customFormat="1" ht="12.75">
      <c r="A767" s="443"/>
      <c r="B767" s="430" t="s">
        <v>553</v>
      </c>
      <c r="C767" s="26" t="s">
        <v>492</v>
      </c>
      <c r="D767" s="54" t="s">
        <v>559</v>
      </c>
      <c r="E767" s="54"/>
      <c r="F767" s="54"/>
      <c r="G767" s="54"/>
      <c r="H767" s="439">
        <f>H768</f>
        <v>189.7</v>
      </c>
    </row>
    <row r="768" spans="1:8" customFormat="1" ht="12.75">
      <c r="A768" s="443"/>
      <c r="B768" s="58" t="s">
        <v>41</v>
      </c>
      <c r="C768" s="26" t="s">
        <v>492</v>
      </c>
      <c r="D768" s="54" t="s">
        <v>559</v>
      </c>
      <c r="E768" s="54" t="s">
        <v>707</v>
      </c>
      <c r="F768" s="54"/>
      <c r="G768" s="54"/>
      <c r="H768" s="439">
        <f>H769</f>
        <v>189.7</v>
      </c>
    </row>
    <row r="769" spans="1:8" customFormat="1" ht="38.25">
      <c r="A769" s="443"/>
      <c r="B769" s="39" t="s">
        <v>299</v>
      </c>
      <c r="C769" s="15" t="s">
        <v>492</v>
      </c>
      <c r="D769" s="21" t="s">
        <v>559</v>
      </c>
      <c r="E769" s="21" t="s">
        <v>707</v>
      </c>
      <c r="F769" s="431" t="s">
        <v>60</v>
      </c>
      <c r="G769" s="21"/>
      <c r="H769" s="440">
        <f>H770+H773</f>
        <v>189.7</v>
      </c>
    </row>
    <row r="770" spans="1:8" customFormat="1" ht="76.5">
      <c r="A770" s="443"/>
      <c r="B770" s="39" t="s">
        <v>300</v>
      </c>
      <c r="C770" s="15" t="s">
        <v>492</v>
      </c>
      <c r="D770" s="21" t="s">
        <v>559</v>
      </c>
      <c r="E770" s="21" t="s">
        <v>707</v>
      </c>
      <c r="F770" s="431" t="s">
        <v>62</v>
      </c>
      <c r="G770" s="21"/>
      <c r="H770" s="440">
        <f>H771</f>
        <v>131.69999999999999</v>
      </c>
    </row>
    <row r="771" spans="1:8" customFormat="1" ht="25.5">
      <c r="A771" s="443"/>
      <c r="B771" s="78" t="s">
        <v>63</v>
      </c>
      <c r="C771" s="15" t="s">
        <v>492</v>
      </c>
      <c r="D771" s="21" t="s">
        <v>559</v>
      </c>
      <c r="E771" s="21" t="s">
        <v>707</v>
      </c>
      <c r="F771" s="431" t="s">
        <v>70</v>
      </c>
      <c r="G771" s="15"/>
      <c r="H771" s="440">
        <f>H772</f>
        <v>131.69999999999999</v>
      </c>
    </row>
    <row r="772" spans="1:8" customFormat="1" ht="12.75">
      <c r="A772" s="443"/>
      <c r="B772" s="13" t="s">
        <v>301</v>
      </c>
      <c r="C772" s="15" t="s">
        <v>492</v>
      </c>
      <c r="D772" s="21" t="s">
        <v>559</v>
      </c>
      <c r="E772" s="21" t="s">
        <v>707</v>
      </c>
      <c r="F772" s="431" t="s">
        <v>70</v>
      </c>
      <c r="G772" s="21" t="s">
        <v>51</v>
      </c>
      <c r="H772" s="440">
        <v>131.69999999999999</v>
      </c>
    </row>
    <row r="773" spans="1:8" customFormat="1" ht="38.25">
      <c r="A773" s="443"/>
      <c r="B773" s="39" t="s">
        <v>302</v>
      </c>
      <c r="C773" s="15" t="s">
        <v>492</v>
      </c>
      <c r="D773" s="21" t="s">
        <v>559</v>
      </c>
      <c r="E773" s="21" t="s">
        <v>707</v>
      </c>
      <c r="F773" s="431" t="s">
        <v>73</v>
      </c>
      <c r="G773" s="15"/>
      <c r="H773" s="440">
        <f>H774</f>
        <v>58</v>
      </c>
    </row>
    <row r="774" spans="1:8" customFormat="1" ht="51">
      <c r="A774" s="443"/>
      <c r="B774" s="432" t="s">
        <v>75</v>
      </c>
      <c r="C774" s="15" t="s">
        <v>492</v>
      </c>
      <c r="D774" s="21" t="s">
        <v>559</v>
      </c>
      <c r="E774" s="21" t="s">
        <v>707</v>
      </c>
      <c r="F774" s="431" t="s">
        <v>73</v>
      </c>
      <c r="G774" s="15"/>
      <c r="H774" s="440">
        <f>H775</f>
        <v>58</v>
      </c>
    </row>
    <row r="775" spans="1:8" customFormat="1" ht="25.5">
      <c r="A775" s="443"/>
      <c r="B775" s="78" t="s">
        <v>63</v>
      </c>
      <c r="C775" s="15" t="s">
        <v>492</v>
      </c>
      <c r="D775" s="21" t="s">
        <v>559</v>
      </c>
      <c r="E775" s="21" t="s">
        <v>707</v>
      </c>
      <c r="F775" s="431" t="s">
        <v>74</v>
      </c>
      <c r="G775" s="15"/>
      <c r="H775" s="440">
        <f>H776</f>
        <v>58</v>
      </c>
    </row>
    <row r="776" spans="1:8" customFormat="1" ht="12.75">
      <c r="A776" s="443"/>
      <c r="B776" s="13" t="s">
        <v>301</v>
      </c>
      <c r="C776" s="15" t="s">
        <v>492</v>
      </c>
      <c r="D776" s="21" t="s">
        <v>559</v>
      </c>
      <c r="E776" s="21" t="s">
        <v>707</v>
      </c>
      <c r="F776" s="431" t="s">
        <v>74</v>
      </c>
      <c r="G776" s="15" t="s">
        <v>51</v>
      </c>
      <c r="H776" s="440">
        <v>58</v>
      </c>
    </row>
    <row r="777" spans="1:8" customFormat="1" ht="14.25">
      <c r="A777" s="443">
        <v>39</v>
      </c>
      <c r="B777" s="445" t="s">
        <v>336</v>
      </c>
      <c r="C777" s="26" t="s">
        <v>492</v>
      </c>
      <c r="D777" s="54"/>
      <c r="E777" s="54"/>
      <c r="F777" s="54"/>
      <c r="G777" s="54"/>
      <c r="H777" s="439">
        <f>H778</f>
        <v>300.3</v>
      </c>
    </row>
    <row r="778" spans="1:8" customFormat="1" ht="12.75">
      <c r="A778" s="443"/>
      <c r="B778" s="430" t="s">
        <v>553</v>
      </c>
      <c r="C778" s="26" t="s">
        <v>492</v>
      </c>
      <c r="D778" s="54" t="s">
        <v>559</v>
      </c>
      <c r="E778" s="54"/>
      <c r="F778" s="54"/>
      <c r="G778" s="54"/>
      <c r="H778" s="439">
        <f>H779</f>
        <v>300.3</v>
      </c>
    </row>
    <row r="779" spans="1:8" customFormat="1" ht="12.75">
      <c r="A779" s="443"/>
      <c r="B779" s="58" t="s">
        <v>41</v>
      </c>
      <c r="C779" s="26" t="s">
        <v>492</v>
      </c>
      <c r="D779" s="54" t="s">
        <v>559</v>
      </c>
      <c r="E779" s="54" t="s">
        <v>707</v>
      </c>
      <c r="F779" s="54"/>
      <c r="G779" s="54"/>
      <c r="H779" s="439">
        <f>H780</f>
        <v>300.3</v>
      </c>
    </row>
    <row r="780" spans="1:8" customFormat="1" ht="38.25">
      <c r="A780" s="443"/>
      <c r="B780" s="39" t="s">
        <v>299</v>
      </c>
      <c r="C780" s="15" t="s">
        <v>492</v>
      </c>
      <c r="D780" s="21" t="s">
        <v>559</v>
      </c>
      <c r="E780" s="21" t="s">
        <v>707</v>
      </c>
      <c r="F780" s="431" t="s">
        <v>60</v>
      </c>
      <c r="G780" s="21"/>
      <c r="H780" s="440">
        <f>H781+H784</f>
        <v>300.3</v>
      </c>
    </row>
    <row r="781" spans="1:8" customFormat="1" ht="76.5">
      <c r="A781" s="443"/>
      <c r="B781" s="39" t="s">
        <v>300</v>
      </c>
      <c r="C781" s="15" t="s">
        <v>492</v>
      </c>
      <c r="D781" s="21" t="s">
        <v>559</v>
      </c>
      <c r="E781" s="21" t="s">
        <v>707</v>
      </c>
      <c r="F781" s="431" t="s">
        <v>62</v>
      </c>
      <c r="G781" s="21"/>
      <c r="H781" s="440">
        <f>H782</f>
        <v>208.5</v>
      </c>
    </row>
    <row r="782" spans="1:8" customFormat="1" ht="25.5">
      <c r="A782" s="443"/>
      <c r="B782" s="78" t="s">
        <v>63</v>
      </c>
      <c r="C782" s="15" t="s">
        <v>492</v>
      </c>
      <c r="D782" s="21" t="s">
        <v>559</v>
      </c>
      <c r="E782" s="21" t="s">
        <v>707</v>
      </c>
      <c r="F782" s="431" t="s">
        <v>70</v>
      </c>
      <c r="G782" s="15"/>
      <c r="H782" s="440">
        <f>H783</f>
        <v>208.5</v>
      </c>
    </row>
    <row r="783" spans="1:8" customFormat="1" ht="12.75">
      <c r="A783" s="443"/>
      <c r="B783" s="13" t="s">
        <v>301</v>
      </c>
      <c r="C783" s="15" t="s">
        <v>492</v>
      </c>
      <c r="D783" s="21" t="s">
        <v>559</v>
      </c>
      <c r="E783" s="21" t="s">
        <v>707</v>
      </c>
      <c r="F783" s="431" t="s">
        <v>70</v>
      </c>
      <c r="G783" s="21" t="s">
        <v>51</v>
      </c>
      <c r="H783" s="440">
        <v>208.5</v>
      </c>
    </row>
    <row r="784" spans="1:8" customFormat="1" ht="38.25">
      <c r="A784" s="443"/>
      <c r="B784" s="39" t="s">
        <v>302</v>
      </c>
      <c r="C784" s="15" t="s">
        <v>492</v>
      </c>
      <c r="D784" s="21" t="s">
        <v>559</v>
      </c>
      <c r="E784" s="21" t="s">
        <v>707</v>
      </c>
      <c r="F784" s="431" t="s">
        <v>73</v>
      </c>
      <c r="G784" s="15"/>
      <c r="H784" s="440">
        <f>H785</f>
        <v>91.8</v>
      </c>
    </row>
    <row r="785" spans="1:8" customFormat="1" ht="51">
      <c r="A785" s="443"/>
      <c r="B785" s="432" t="s">
        <v>75</v>
      </c>
      <c r="C785" s="15" t="s">
        <v>492</v>
      </c>
      <c r="D785" s="21" t="s">
        <v>559</v>
      </c>
      <c r="E785" s="21" t="s">
        <v>707</v>
      </c>
      <c r="F785" s="431" t="s">
        <v>73</v>
      </c>
      <c r="G785" s="15"/>
      <c r="H785" s="440">
        <f>H786</f>
        <v>91.8</v>
      </c>
    </row>
    <row r="786" spans="1:8" customFormat="1" ht="25.5">
      <c r="A786" s="443"/>
      <c r="B786" s="78" t="s">
        <v>63</v>
      </c>
      <c r="C786" s="15" t="s">
        <v>492</v>
      </c>
      <c r="D786" s="21" t="s">
        <v>559</v>
      </c>
      <c r="E786" s="21" t="s">
        <v>707</v>
      </c>
      <c r="F786" s="431" t="s">
        <v>74</v>
      </c>
      <c r="G786" s="15"/>
      <c r="H786" s="440">
        <f>H787</f>
        <v>91.8</v>
      </c>
    </row>
    <row r="787" spans="1:8" customFormat="1" ht="12.75">
      <c r="A787" s="443"/>
      <c r="B787" s="13" t="s">
        <v>301</v>
      </c>
      <c r="C787" s="15" t="s">
        <v>492</v>
      </c>
      <c r="D787" s="21" t="s">
        <v>559</v>
      </c>
      <c r="E787" s="21" t="s">
        <v>707</v>
      </c>
      <c r="F787" s="431" t="s">
        <v>74</v>
      </c>
      <c r="G787" s="15" t="s">
        <v>51</v>
      </c>
      <c r="H787" s="440">
        <v>91.8</v>
      </c>
    </row>
    <row r="788" spans="1:8" customFormat="1" ht="14.25">
      <c r="A788" s="443">
        <v>40</v>
      </c>
      <c r="B788" s="445" t="s">
        <v>323</v>
      </c>
      <c r="C788" s="26" t="s">
        <v>492</v>
      </c>
      <c r="D788" s="54"/>
      <c r="E788" s="54"/>
      <c r="F788" s="54"/>
      <c r="G788" s="54"/>
      <c r="H788" s="439">
        <f>H789</f>
        <v>653.40000000000009</v>
      </c>
    </row>
    <row r="789" spans="1:8" customFormat="1" ht="12.75">
      <c r="A789" s="443"/>
      <c r="B789" s="430" t="s">
        <v>553</v>
      </c>
      <c r="C789" s="26" t="s">
        <v>492</v>
      </c>
      <c r="D789" s="54" t="s">
        <v>559</v>
      </c>
      <c r="E789" s="54"/>
      <c r="F789" s="54"/>
      <c r="G789" s="54"/>
      <c r="H789" s="439">
        <f>H790</f>
        <v>653.40000000000009</v>
      </c>
    </row>
    <row r="790" spans="1:8" customFormat="1" ht="12.75">
      <c r="A790" s="443"/>
      <c r="B790" s="58" t="s">
        <v>41</v>
      </c>
      <c r="C790" s="26" t="s">
        <v>492</v>
      </c>
      <c r="D790" s="54" t="s">
        <v>559</v>
      </c>
      <c r="E790" s="54" t="s">
        <v>707</v>
      </c>
      <c r="F790" s="54"/>
      <c r="G790" s="54"/>
      <c r="H790" s="439">
        <f>H791</f>
        <v>653.40000000000009</v>
      </c>
    </row>
    <row r="791" spans="1:8" customFormat="1" ht="38.25">
      <c r="A791" s="443"/>
      <c r="B791" s="39" t="s">
        <v>299</v>
      </c>
      <c r="C791" s="15" t="s">
        <v>492</v>
      </c>
      <c r="D791" s="21" t="s">
        <v>559</v>
      </c>
      <c r="E791" s="21" t="s">
        <v>707</v>
      </c>
      <c r="F791" s="431" t="s">
        <v>60</v>
      </c>
      <c r="G791" s="21"/>
      <c r="H791" s="440">
        <f>H792+H795</f>
        <v>653.40000000000009</v>
      </c>
    </row>
    <row r="792" spans="1:8" customFormat="1" ht="76.5">
      <c r="A792" s="443"/>
      <c r="B792" s="39" t="s">
        <v>300</v>
      </c>
      <c r="C792" s="15" t="s">
        <v>492</v>
      </c>
      <c r="D792" s="21" t="s">
        <v>559</v>
      </c>
      <c r="E792" s="21" t="s">
        <v>707</v>
      </c>
      <c r="F792" s="431" t="s">
        <v>62</v>
      </c>
      <c r="G792" s="21"/>
      <c r="H792" s="440">
        <f>H793</f>
        <v>453.6</v>
      </c>
    </row>
    <row r="793" spans="1:8" customFormat="1" ht="25.5">
      <c r="A793" s="443"/>
      <c r="B793" s="78" t="s">
        <v>63</v>
      </c>
      <c r="C793" s="15" t="s">
        <v>492</v>
      </c>
      <c r="D793" s="21" t="s">
        <v>559</v>
      </c>
      <c r="E793" s="21" t="s">
        <v>707</v>
      </c>
      <c r="F793" s="431" t="s">
        <v>70</v>
      </c>
      <c r="G793" s="15"/>
      <c r="H793" s="440">
        <f>H794</f>
        <v>453.6</v>
      </c>
    </row>
    <row r="794" spans="1:8" customFormat="1" ht="12.75">
      <c r="A794" s="443"/>
      <c r="B794" s="13" t="s">
        <v>301</v>
      </c>
      <c r="C794" s="15" t="s">
        <v>492</v>
      </c>
      <c r="D794" s="21" t="s">
        <v>559</v>
      </c>
      <c r="E794" s="21" t="s">
        <v>707</v>
      </c>
      <c r="F794" s="431" t="s">
        <v>70</v>
      </c>
      <c r="G794" s="21" t="s">
        <v>51</v>
      </c>
      <c r="H794" s="440">
        <v>453.6</v>
      </c>
    </row>
    <row r="795" spans="1:8" customFormat="1" ht="38.25">
      <c r="A795" s="443"/>
      <c r="B795" s="39" t="s">
        <v>302</v>
      </c>
      <c r="C795" s="15" t="s">
        <v>492</v>
      </c>
      <c r="D795" s="21" t="s">
        <v>559</v>
      </c>
      <c r="E795" s="21" t="s">
        <v>707</v>
      </c>
      <c r="F795" s="431" t="s">
        <v>73</v>
      </c>
      <c r="G795" s="15"/>
      <c r="H795" s="440">
        <f>H796</f>
        <v>199.8</v>
      </c>
    </row>
    <row r="796" spans="1:8" customFormat="1" ht="51">
      <c r="A796" s="443"/>
      <c r="B796" s="432" t="s">
        <v>75</v>
      </c>
      <c r="C796" s="15" t="s">
        <v>492</v>
      </c>
      <c r="D796" s="21" t="s">
        <v>559</v>
      </c>
      <c r="E796" s="21" t="s">
        <v>707</v>
      </c>
      <c r="F796" s="431" t="s">
        <v>73</v>
      </c>
      <c r="G796" s="15"/>
      <c r="H796" s="440">
        <f>H797</f>
        <v>199.8</v>
      </c>
    </row>
    <row r="797" spans="1:8" customFormat="1" ht="25.5">
      <c r="A797" s="443"/>
      <c r="B797" s="78" t="s">
        <v>63</v>
      </c>
      <c r="C797" s="15" t="s">
        <v>492</v>
      </c>
      <c r="D797" s="21" t="s">
        <v>559</v>
      </c>
      <c r="E797" s="21" t="s">
        <v>707</v>
      </c>
      <c r="F797" s="431" t="s">
        <v>74</v>
      </c>
      <c r="G797" s="15"/>
      <c r="H797" s="440">
        <f>H798</f>
        <v>199.8</v>
      </c>
    </row>
    <row r="798" spans="1:8" customFormat="1" ht="12.75">
      <c r="A798" s="443"/>
      <c r="B798" s="13" t="s">
        <v>301</v>
      </c>
      <c r="C798" s="15" t="s">
        <v>492</v>
      </c>
      <c r="D798" s="21" t="s">
        <v>559</v>
      </c>
      <c r="E798" s="21" t="s">
        <v>707</v>
      </c>
      <c r="F798" s="431" t="s">
        <v>74</v>
      </c>
      <c r="G798" s="15" t="s">
        <v>51</v>
      </c>
      <c r="H798" s="440">
        <v>199.8</v>
      </c>
    </row>
    <row r="799" spans="1:8" customFormat="1" ht="14.25">
      <c r="A799" s="443">
        <v>41</v>
      </c>
      <c r="B799" s="445" t="s">
        <v>337</v>
      </c>
      <c r="C799" s="26" t="s">
        <v>492</v>
      </c>
      <c r="D799" s="54"/>
      <c r="E799" s="54"/>
      <c r="F799" s="54"/>
      <c r="G799" s="54"/>
      <c r="H799" s="439">
        <f>H800</f>
        <v>327.7</v>
      </c>
    </row>
    <row r="800" spans="1:8" customFormat="1" ht="12.75">
      <c r="A800" s="443"/>
      <c r="B800" s="430" t="s">
        <v>553</v>
      </c>
      <c r="C800" s="26" t="s">
        <v>492</v>
      </c>
      <c r="D800" s="54" t="s">
        <v>559</v>
      </c>
      <c r="E800" s="54"/>
      <c r="F800" s="54"/>
      <c r="G800" s="54"/>
      <c r="H800" s="439">
        <f>H801</f>
        <v>327.7</v>
      </c>
    </row>
    <row r="801" spans="1:8" customFormat="1" ht="12.75">
      <c r="A801" s="443"/>
      <c r="B801" s="58" t="s">
        <v>41</v>
      </c>
      <c r="C801" s="26" t="s">
        <v>492</v>
      </c>
      <c r="D801" s="54" t="s">
        <v>559</v>
      </c>
      <c r="E801" s="54" t="s">
        <v>707</v>
      </c>
      <c r="F801" s="54"/>
      <c r="G801" s="54"/>
      <c r="H801" s="439">
        <f>H802</f>
        <v>327.7</v>
      </c>
    </row>
    <row r="802" spans="1:8" customFormat="1" ht="38.25">
      <c r="A802" s="443"/>
      <c r="B802" s="39" t="s">
        <v>299</v>
      </c>
      <c r="C802" s="15" t="s">
        <v>492</v>
      </c>
      <c r="D802" s="21" t="s">
        <v>559</v>
      </c>
      <c r="E802" s="21" t="s">
        <v>707</v>
      </c>
      <c r="F802" s="431" t="s">
        <v>60</v>
      </c>
      <c r="G802" s="21"/>
      <c r="H802" s="440">
        <f>H803+H806</f>
        <v>327.7</v>
      </c>
    </row>
    <row r="803" spans="1:8" customFormat="1" ht="76.5">
      <c r="A803" s="443"/>
      <c r="B803" s="39" t="s">
        <v>300</v>
      </c>
      <c r="C803" s="15" t="s">
        <v>492</v>
      </c>
      <c r="D803" s="21" t="s">
        <v>559</v>
      </c>
      <c r="E803" s="21" t="s">
        <v>707</v>
      </c>
      <c r="F803" s="431" t="s">
        <v>62</v>
      </c>
      <c r="G803" s="21"/>
      <c r="H803" s="440">
        <f>H804</f>
        <v>227.5</v>
      </c>
    </row>
    <row r="804" spans="1:8" customFormat="1" ht="25.5">
      <c r="A804" s="443"/>
      <c r="B804" s="78" t="s">
        <v>63</v>
      </c>
      <c r="C804" s="15" t="s">
        <v>492</v>
      </c>
      <c r="D804" s="21" t="s">
        <v>559</v>
      </c>
      <c r="E804" s="21" t="s">
        <v>707</v>
      </c>
      <c r="F804" s="431" t="s">
        <v>70</v>
      </c>
      <c r="G804" s="15"/>
      <c r="H804" s="440">
        <f>H805</f>
        <v>227.5</v>
      </c>
    </row>
    <row r="805" spans="1:8" customFormat="1" ht="12.75">
      <c r="A805" s="443"/>
      <c r="B805" s="13" t="s">
        <v>301</v>
      </c>
      <c r="C805" s="15" t="s">
        <v>492</v>
      </c>
      <c r="D805" s="21" t="s">
        <v>559</v>
      </c>
      <c r="E805" s="21" t="s">
        <v>707</v>
      </c>
      <c r="F805" s="431" t="s">
        <v>70</v>
      </c>
      <c r="G805" s="21" t="s">
        <v>51</v>
      </c>
      <c r="H805" s="440">
        <v>227.5</v>
      </c>
    </row>
    <row r="806" spans="1:8" customFormat="1" ht="38.25">
      <c r="A806" s="443"/>
      <c r="B806" s="39" t="s">
        <v>302</v>
      </c>
      <c r="C806" s="15" t="s">
        <v>492</v>
      </c>
      <c r="D806" s="21" t="s">
        <v>559</v>
      </c>
      <c r="E806" s="21" t="s">
        <v>707</v>
      </c>
      <c r="F806" s="431" t="s">
        <v>73</v>
      </c>
      <c r="G806" s="15"/>
      <c r="H806" s="440">
        <f>H807</f>
        <v>100.2</v>
      </c>
    </row>
    <row r="807" spans="1:8" customFormat="1" ht="51">
      <c r="A807" s="443"/>
      <c r="B807" s="432" t="s">
        <v>75</v>
      </c>
      <c r="C807" s="15" t="s">
        <v>492</v>
      </c>
      <c r="D807" s="21" t="s">
        <v>559</v>
      </c>
      <c r="E807" s="21" t="s">
        <v>707</v>
      </c>
      <c r="F807" s="431" t="s">
        <v>73</v>
      </c>
      <c r="G807" s="15"/>
      <c r="H807" s="440">
        <f>H808</f>
        <v>100.2</v>
      </c>
    </row>
    <row r="808" spans="1:8" customFormat="1" ht="25.5">
      <c r="A808" s="443"/>
      <c r="B808" s="78" t="s">
        <v>63</v>
      </c>
      <c r="C808" s="15" t="s">
        <v>492</v>
      </c>
      <c r="D808" s="21" t="s">
        <v>559</v>
      </c>
      <c r="E808" s="21" t="s">
        <v>707</v>
      </c>
      <c r="F808" s="431" t="s">
        <v>74</v>
      </c>
      <c r="G808" s="15"/>
      <c r="H808" s="440">
        <f>H809</f>
        <v>100.2</v>
      </c>
    </row>
    <row r="809" spans="1:8" customFormat="1" ht="12.75">
      <c r="A809" s="443"/>
      <c r="B809" s="13" t="s">
        <v>301</v>
      </c>
      <c r="C809" s="15" t="s">
        <v>492</v>
      </c>
      <c r="D809" s="21" t="s">
        <v>559</v>
      </c>
      <c r="E809" s="21" t="s">
        <v>707</v>
      </c>
      <c r="F809" s="431" t="s">
        <v>74</v>
      </c>
      <c r="G809" s="15" t="s">
        <v>51</v>
      </c>
      <c r="H809" s="440">
        <v>100.2</v>
      </c>
    </row>
    <row r="810" spans="1:8" customFormat="1" ht="14.25">
      <c r="A810" s="443">
        <v>42</v>
      </c>
      <c r="B810" s="445" t="s">
        <v>338</v>
      </c>
      <c r="C810" s="26" t="s">
        <v>492</v>
      </c>
      <c r="D810" s="54"/>
      <c r="E810" s="54"/>
      <c r="F810" s="54"/>
      <c r="G810" s="54"/>
      <c r="H810" s="439">
        <f>H811</f>
        <v>300.10000000000002</v>
      </c>
    </row>
    <row r="811" spans="1:8" customFormat="1" ht="12.75">
      <c r="A811" s="443"/>
      <c r="B811" s="430" t="s">
        <v>553</v>
      </c>
      <c r="C811" s="26" t="s">
        <v>492</v>
      </c>
      <c r="D811" s="54" t="s">
        <v>559</v>
      </c>
      <c r="E811" s="54"/>
      <c r="F811" s="54"/>
      <c r="G811" s="54"/>
      <c r="H811" s="439">
        <f>H812</f>
        <v>300.10000000000002</v>
      </c>
    </row>
    <row r="812" spans="1:8" customFormat="1" ht="12.75">
      <c r="A812" s="443"/>
      <c r="B812" s="58" t="s">
        <v>41</v>
      </c>
      <c r="C812" s="26" t="s">
        <v>492</v>
      </c>
      <c r="D812" s="54" t="s">
        <v>559</v>
      </c>
      <c r="E812" s="54" t="s">
        <v>707</v>
      </c>
      <c r="F812" s="54"/>
      <c r="G812" s="54"/>
      <c r="H812" s="439">
        <f>H813</f>
        <v>300.10000000000002</v>
      </c>
    </row>
    <row r="813" spans="1:8" customFormat="1" ht="38.25">
      <c r="A813" s="443"/>
      <c r="B813" s="39" t="s">
        <v>299</v>
      </c>
      <c r="C813" s="15" t="s">
        <v>492</v>
      </c>
      <c r="D813" s="21" t="s">
        <v>559</v>
      </c>
      <c r="E813" s="21" t="s">
        <v>707</v>
      </c>
      <c r="F813" s="431" t="s">
        <v>60</v>
      </c>
      <c r="G813" s="21"/>
      <c r="H813" s="440">
        <f>H814+H817</f>
        <v>300.10000000000002</v>
      </c>
    </row>
    <row r="814" spans="1:8" customFormat="1" ht="76.5">
      <c r="A814" s="443"/>
      <c r="B814" s="39" t="s">
        <v>300</v>
      </c>
      <c r="C814" s="15" t="s">
        <v>492</v>
      </c>
      <c r="D814" s="21" t="s">
        <v>559</v>
      </c>
      <c r="E814" s="21" t="s">
        <v>707</v>
      </c>
      <c r="F814" s="431" t="s">
        <v>62</v>
      </c>
      <c r="G814" s="21"/>
      <c r="H814" s="440">
        <f>H815</f>
        <v>208.3</v>
      </c>
    </row>
    <row r="815" spans="1:8" customFormat="1" ht="25.5">
      <c r="A815" s="443"/>
      <c r="B815" s="78" t="s">
        <v>63</v>
      </c>
      <c r="C815" s="15" t="s">
        <v>492</v>
      </c>
      <c r="D815" s="21" t="s">
        <v>559</v>
      </c>
      <c r="E815" s="21" t="s">
        <v>707</v>
      </c>
      <c r="F815" s="431" t="s">
        <v>70</v>
      </c>
      <c r="G815" s="15"/>
      <c r="H815" s="440">
        <f>H816</f>
        <v>208.3</v>
      </c>
    </row>
    <row r="816" spans="1:8" customFormat="1" ht="12.75">
      <c r="A816" s="443"/>
      <c r="B816" s="13" t="s">
        <v>301</v>
      </c>
      <c r="C816" s="15" t="s">
        <v>492</v>
      </c>
      <c r="D816" s="21" t="s">
        <v>559</v>
      </c>
      <c r="E816" s="21" t="s">
        <v>707</v>
      </c>
      <c r="F816" s="431" t="s">
        <v>70</v>
      </c>
      <c r="G816" s="21" t="s">
        <v>51</v>
      </c>
      <c r="H816" s="440">
        <v>208.3</v>
      </c>
    </row>
    <row r="817" spans="1:10" customFormat="1" ht="38.25">
      <c r="A817" s="443"/>
      <c r="B817" s="39" t="s">
        <v>302</v>
      </c>
      <c r="C817" s="15" t="s">
        <v>492</v>
      </c>
      <c r="D817" s="21" t="s">
        <v>559</v>
      </c>
      <c r="E817" s="21" t="s">
        <v>707</v>
      </c>
      <c r="F817" s="431" t="s">
        <v>73</v>
      </c>
      <c r="G817" s="15"/>
      <c r="H817" s="440">
        <f>H818</f>
        <v>91.8</v>
      </c>
    </row>
    <row r="818" spans="1:10" customFormat="1" ht="51">
      <c r="A818" s="443"/>
      <c r="B818" s="432" t="s">
        <v>75</v>
      </c>
      <c r="C818" s="15" t="s">
        <v>492</v>
      </c>
      <c r="D818" s="21" t="s">
        <v>559</v>
      </c>
      <c r="E818" s="21" t="s">
        <v>707</v>
      </c>
      <c r="F818" s="431" t="s">
        <v>73</v>
      </c>
      <c r="G818" s="15"/>
      <c r="H818" s="440">
        <f>H819</f>
        <v>91.8</v>
      </c>
    </row>
    <row r="819" spans="1:10" customFormat="1" ht="25.5">
      <c r="A819" s="443"/>
      <c r="B819" s="78" t="s">
        <v>63</v>
      </c>
      <c r="C819" s="15" t="s">
        <v>492</v>
      </c>
      <c r="D819" s="21" t="s">
        <v>559</v>
      </c>
      <c r="E819" s="21" t="s">
        <v>707</v>
      </c>
      <c r="F819" s="431" t="s">
        <v>74</v>
      </c>
      <c r="G819" s="15"/>
      <c r="H819" s="440">
        <f>H820</f>
        <v>91.8</v>
      </c>
    </row>
    <row r="820" spans="1:10" customFormat="1" ht="12.75">
      <c r="A820" s="443"/>
      <c r="B820" s="13" t="s">
        <v>301</v>
      </c>
      <c r="C820" s="15" t="s">
        <v>492</v>
      </c>
      <c r="D820" s="21" t="s">
        <v>559</v>
      </c>
      <c r="E820" s="21" t="s">
        <v>707</v>
      </c>
      <c r="F820" s="431" t="s">
        <v>74</v>
      </c>
      <c r="G820" s="15" t="s">
        <v>51</v>
      </c>
      <c r="H820" s="440">
        <v>91.8</v>
      </c>
    </row>
    <row r="821" spans="1:10" s="222" customFormat="1" ht="12.75">
      <c r="A821" s="219"/>
      <c r="B821" s="50" t="s">
        <v>49</v>
      </c>
      <c r="C821" s="220"/>
      <c r="D821" s="220"/>
      <c r="E821" s="220"/>
      <c r="F821" s="221"/>
      <c r="G821" s="221"/>
      <c r="H821" s="453">
        <f>H20+H192+H232+H302+H388+H414+H425+H436+H447+H458+H469+H480+H491+H502+H513+H524+H535+H546+H557+H568+H579+H590+H601+H612+H623+H634+H645+H656+H667+H678+H689+H700+H711+H722+H733+H744+H755+H766+H777+H788+H799+H810</f>
        <v>1167505.0999999994</v>
      </c>
    </row>
    <row r="822" spans="1:10" s="222" customFormat="1" ht="12.75">
      <c r="A822" s="223"/>
      <c r="B822" s="224"/>
      <c r="C822" s="225"/>
      <c r="D822" s="225"/>
      <c r="E822" s="225"/>
      <c r="F822" s="226"/>
      <c r="G822" s="226"/>
      <c r="H822" s="465"/>
    </row>
    <row r="823" spans="1:10" s="222" customFormat="1" ht="12.75" hidden="1">
      <c r="A823" s="223"/>
      <c r="B823" s="224"/>
      <c r="C823" s="225"/>
      <c r="D823" s="225"/>
      <c r="E823" s="225"/>
      <c r="F823" s="226"/>
      <c r="G823" s="226"/>
      <c r="H823" s="465"/>
    </row>
    <row r="824" spans="1:10" s="230" customFormat="1" ht="11.25" hidden="1">
      <c r="A824" s="223"/>
      <c r="B824" s="227"/>
      <c r="C824" s="228"/>
      <c r="D824" s="228"/>
      <c r="E824" s="228"/>
      <c r="F824" s="229"/>
      <c r="G824" s="229"/>
      <c r="H824" s="466"/>
    </row>
    <row r="825" spans="1:10" s="230" customFormat="1" ht="11.25" hidden="1">
      <c r="A825" s="223"/>
      <c r="B825" s="227"/>
      <c r="C825" s="228"/>
      <c r="D825" s="228"/>
      <c r="E825" s="228"/>
      <c r="F825" s="229"/>
      <c r="G825" s="229"/>
      <c r="H825" s="466"/>
    </row>
    <row r="826" spans="1:10" s="236" customFormat="1" ht="12" hidden="1">
      <c r="A826" s="231"/>
      <c r="B826" s="232"/>
      <c r="C826" s="233"/>
      <c r="D826" s="234"/>
      <c r="E826" s="234"/>
      <c r="F826" s="235"/>
      <c r="G826" s="235" t="s">
        <v>516</v>
      </c>
      <c r="H826" s="467">
        <f>H21+H193</f>
        <v>65311.299999999988</v>
      </c>
      <c r="I826" s="237">
        <f>H826-H845</f>
        <v>0</v>
      </c>
      <c r="J826" s="237"/>
    </row>
    <row r="827" spans="1:10" s="238" customFormat="1" ht="12.75" hidden="1">
      <c r="A827" s="236"/>
      <c r="D827" s="239" t="s">
        <v>707</v>
      </c>
      <c r="E827" s="239" t="s">
        <v>560</v>
      </c>
      <c r="F827" s="44" t="s">
        <v>621</v>
      </c>
      <c r="G827" s="44" t="s">
        <v>623</v>
      </c>
      <c r="H827" s="468">
        <f>H25</f>
        <v>721.30000000000007</v>
      </c>
    </row>
    <row r="828" spans="1:10" s="238" customFormat="1" ht="12" hidden="1">
      <c r="A828" s="236"/>
      <c r="D828" s="240" t="s">
        <v>707</v>
      </c>
      <c r="E828" s="240" t="s">
        <v>722</v>
      </c>
      <c r="F828" s="239"/>
      <c r="G828" s="239"/>
      <c r="H828" s="469">
        <f>SUM(H829:H830)</f>
        <v>4888.1000000000004</v>
      </c>
    </row>
    <row r="829" spans="1:10" s="238" customFormat="1" ht="12" hidden="1">
      <c r="A829" s="236"/>
      <c r="D829" s="241" t="s">
        <v>707</v>
      </c>
      <c r="E829" s="241" t="s">
        <v>722</v>
      </c>
      <c r="F829" s="242" t="s">
        <v>624</v>
      </c>
      <c r="G829" s="242" t="s">
        <v>623</v>
      </c>
      <c r="H829" s="470">
        <f>H29</f>
        <v>3159.1</v>
      </c>
    </row>
    <row r="830" spans="1:10" s="238" customFormat="1" ht="12" hidden="1">
      <c r="A830" s="236"/>
      <c r="D830" s="241" t="s">
        <v>707</v>
      </c>
      <c r="E830" s="241" t="s">
        <v>722</v>
      </c>
      <c r="F830" s="242" t="s">
        <v>627</v>
      </c>
      <c r="G830" s="242" t="s">
        <v>623</v>
      </c>
      <c r="H830" s="470">
        <f>H31</f>
        <v>1729</v>
      </c>
    </row>
    <row r="831" spans="1:10" s="238" customFormat="1" ht="12" hidden="1">
      <c r="A831" s="236"/>
      <c r="D831" s="240" t="s">
        <v>707</v>
      </c>
      <c r="E831" s="240" t="s">
        <v>704</v>
      </c>
      <c r="F831" s="239"/>
      <c r="G831" s="239"/>
      <c r="H831" s="469">
        <f>SUM(H832:H833)</f>
        <v>35978.499999999993</v>
      </c>
    </row>
    <row r="832" spans="1:10" s="238" customFormat="1" ht="12" hidden="1">
      <c r="A832" s="236"/>
      <c r="D832" s="241" t="s">
        <v>707</v>
      </c>
      <c r="E832" s="241" t="s">
        <v>704</v>
      </c>
      <c r="F832" s="242" t="s">
        <v>624</v>
      </c>
      <c r="G832" s="242" t="s">
        <v>623</v>
      </c>
      <c r="H832" s="470">
        <f>H35</f>
        <v>35066.599999999991</v>
      </c>
    </row>
    <row r="833" spans="1:9" s="238" customFormat="1" ht="12" hidden="1">
      <c r="A833" s="236"/>
      <c r="D833" s="241" t="s">
        <v>707</v>
      </c>
      <c r="E833" s="241" t="s">
        <v>704</v>
      </c>
      <c r="F833" s="242" t="s">
        <v>628</v>
      </c>
      <c r="G833" s="242" t="s">
        <v>623</v>
      </c>
      <c r="H833" s="470">
        <f>H37</f>
        <v>911.90000000000009</v>
      </c>
    </row>
    <row r="834" spans="1:9" s="243" customFormat="1" ht="12" hidden="1">
      <c r="A834" s="236"/>
      <c r="D834" s="240" t="s">
        <v>707</v>
      </c>
      <c r="E834" s="240" t="s">
        <v>559</v>
      </c>
      <c r="F834" s="244" t="s">
        <v>95</v>
      </c>
      <c r="G834" s="244" t="s">
        <v>582</v>
      </c>
      <c r="H834" s="469">
        <f>H41</f>
        <v>66</v>
      </c>
    </row>
    <row r="835" spans="1:9" s="243" customFormat="1" ht="12" hidden="1">
      <c r="A835" s="236"/>
      <c r="D835" s="240" t="s">
        <v>707</v>
      </c>
      <c r="E835" s="240" t="s">
        <v>703</v>
      </c>
      <c r="F835" s="244" t="s">
        <v>624</v>
      </c>
      <c r="G835" s="244" t="s">
        <v>623</v>
      </c>
      <c r="H835" s="469">
        <f>H45+H195</f>
        <v>9376.7000000000007</v>
      </c>
    </row>
    <row r="836" spans="1:9" s="243" customFormat="1" ht="12" hidden="1">
      <c r="A836" s="236"/>
      <c r="D836" s="240" t="s">
        <v>707</v>
      </c>
      <c r="E836" s="240" t="s">
        <v>706</v>
      </c>
      <c r="F836" s="240" t="s">
        <v>517</v>
      </c>
      <c r="G836" s="240"/>
      <c r="H836" s="469"/>
    </row>
    <row r="837" spans="1:9" s="238" customFormat="1" ht="12.75" hidden="1">
      <c r="A837" s="236"/>
      <c r="D837" s="239" t="s">
        <v>707</v>
      </c>
      <c r="E837" s="239" t="s">
        <v>725</v>
      </c>
      <c r="F837" s="40" t="s">
        <v>695</v>
      </c>
      <c r="G837" s="44" t="s">
        <v>694</v>
      </c>
      <c r="H837" s="468">
        <f>H202</f>
        <v>3500</v>
      </c>
    </row>
    <row r="838" spans="1:9" s="238" customFormat="1" ht="12.75" hidden="1">
      <c r="A838" s="236"/>
      <c r="D838" s="239" t="s">
        <v>707</v>
      </c>
      <c r="E838" s="239" t="s">
        <v>556</v>
      </c>
      <c r="F838" s="40" t="s">
        <v>696</v>
      </c>
      <c r="G838" s="44" t="s">
        <v>694</v>
      </c>
      <c r="H838" s="468">
        <f>H49</f>
        <v>2636.1</v>
      </c>
    </row>
    <row r="839" spans="1:9" s="238" customFormat="1" ht="12" hidden="1">
      <c r="A839" s="236"/>
      <c r="D839" s="240" t="s">
        <v>707</v>
      </c>
      <c r="E839" s="240" t="s">
        <v>7</v>
      </c>
      <c r="F839" s="240"/>
      <c r="G839" s="239"/>
      <c r="H839" s="469">
        <f>SUM(H840:H844)</f>
        <v>8144.6</v>
      </c>
    </row>
    <row r="840" spans="1:9" s="238" customFormat="1" ht="12" hidden="1">
      <c r="A840" s="236"/>
      <c r="D840" s="241" t="s">
        <v>707</v>
      </c>
      <c r="E840" s="241" t="s">
        <v>7</v>
      </c>
      <c r="F840" s="242" t="s">
        <v>692</v>
      </c>
      <c r="G840" s="242" t="s">
        <v>623</v>
      </c>
      <c r="H840" s="470">
        <f>H53</f>
        <v>2167</v>
      </c>
    </row>
    <row r="841" spans="1:9" s="238" customFormat="1" ht="12" hidden="1">
      <c r="A841" s="236"/>
      <c r="D841" s="241" t="s">
        <v>707</v>
      </c>
      <c r="E841" s="241" t="s">
        <v>7</v>
      </c>
      <c r="F841" s="242" t="s">
        <v>624</v>
      </c>
      <c r="G841" s="242" t="s">
        <v>623</v>
      </c>
      <c r="H841" s="470">
        <f>H56</f>
        <v>2521.4</v>
      </c>
    </row>
    <row r="842" spans="1:9" s="238" customFormat="1" ht="12" hidden="1">
      <c r="A842" s="236"/>
      <c r="D842" s="241" t="s">
        <v>707</v>
      </c>
      <c r="E842" s="241" t="s">
        <v>7</v>
      </c>
      <c r="F842" s="242" t="s">
        <v>697</v>
      </c>
      <c r="G842" s="242" t="s">
        <v>623</v>
      </c>
      <c r="H842" s="470">
        <f>H62</f>
        <v>1380</v>
      </c>
    </row>
    <row r="843" spans="1:9" s="238" customFormat="1" ht="12" hidden="1">
      <c r="A843" s="236"/>
      <c r="D843" s="245" t="s">
        <v>707</v>
      </c>
      <c r="E843" s="245" t="s">
        <v>7</v>
      </c>
      <c r="F843" s="242" t="s">
        <v>94</v>
      </c>
      <c r="G843" s="212" t="s">
        <v>623</v>
      </c>
      <c r="H843" s="470">
        <f>H63</f>
        <v>1588.1</v>
      </c>
    </row>
    <row r="844" spans="1:9" s="238" customFormat="1" ht="12.75" hidden="1">
      <c r="A844" s="236"/>
      <c r="D844" s="35" t="s">
        <v>707</v>
      </c>
      <c r="E844" s="35" t="s">
        <v>7</v>
      </c>
      <c r="F844" s="27" t="s">
        <v>634</v>
      </c>
      <c r="G844" s="212" t="s">
        <v>623</v>
      </c>
      <c r="H844" s="470">
        <f>H67</f>
        <v>488.1</v>
      </c>
    </row>
    <row r="845" spans="1:9" s="243" customFormat="1" ht="12" hidden="1">
      <c r="A845" s="236"/>
      <c r="D845" s="246"/>
      <c r="E845" s="247"/>
      <c r="F845" s="247" t="s">
        <v>518</v>
      </c>
      <c r="G845" s="247"/>
      <c r="H845" s="471">
        <f>H827+H828+H831+H834+H835+H836+H837+H838+H839</f>
        <v>65311.299999999988</v>
      </c>
    </row>
    <row r="846" spans="1:9" s="243" customFormat="1" ht="12" hidden="1">
      <c r="A846" s="236"/>
      <c r="D846" s="248" t="s">
        <v>560</v>
      </c>
      <c r="E846" s="235" t="s">
        <v>704</v>
      </c>
      <c r="F846" s="249" t="s">
        <v>698</v>
      </c>
      <c r="G846" s="250" t="s">
        <v>623</v>
      </c>
      <c r="H846" s="467">
        <f>H73</f>
        <v>50</v>
      </c>
    </row>
    <row r="847" spans="1:9" s="238" customFormat="1" ht="12" hidden="1">
      <c r="A847" s="236"/>
      <c r="D847" s="234"/>
      <c r="E847" s="234"/>
      <c r="F847" s="235"/>
      <c r="G847" s="235" t="s">
        <v>519</v>
      </c>
      <c r="H847" s="467">
        <f>H74</f>
        <v>1905.3000000000002</v>
      </c>
      <c r="I847" s="260">
        <f>H847-H853</f>
        <v>0</v>
      </c>
    </row>
    <row r="848" spans="1:9" s="243" customFormat="1" ht="12" hidden="1">
      <c r="A848" s="236"/>
      <c r="D848" s="251" t="s">
        <v>722</v>
      </c>
      <c r="E848" s="251" t="s">
        <v>560</v>
      </c>
      <c r="F848" s="252" t="s">
        <v>569</v>
      </c>
      <c r="G848" s="244" t="s">
        <v>694</v>
      </c>
      <c r="H848" s="469">
        <f>H77</f>
        <v>80</v>
      </c>
    </row>
    <row r="849" spans="1:13" s="243" customFormat="1" ht="12" hidden="1">
      <c r="A849" s="236"/>
      <c r="D849" s="253" t="s">
        <v>722</v>
      </c>
      <c r="E849" s="253" t="s">
        <v>710</v>
      </c>
      <c r="F849" s="254"/>
      <c r="G849" s="254"/>
      <c r="H849" s="469">
        <f>SUM(H850:H852)</f>
        <v>1825.3000000000002</v>
      </c>
    </row>
    <row r="850" spans="1:13" s="238" customFormat="1" ht="12.75" hidden="1">
      <c r="A850" s="236"/>
      <c r="D850" s="255" t="s">
        <v>722</v>
      </c>
      <c r="E850" s="255" t="s">
        <v>710</v>
      </c>
      <c r="F850" s="40" t="s">
        <v>696</v>
      </c>
      <c r="G850" s="44" t="s">
        <v>623</v>
      </c>
      <c r="H850" s="468">
        <f>H82</f>
        <v>408.9</v>
      </c>
    </row>
    <row r="851" spans="1:13" s="238" customFormat="1" ht="12.75" hidden="1">
      <c r="A851" s="236"/>
      <c r="D851" s="5" t="s">
        <v>722</v>
      </c>
      <c r="E851" s="5" t="s">
        <v>710</v>
      </c>
      <c r="F851" s="40" t="s">
        <v>85</v>
      </c>
      <c r="G851" s="44" t="s">
        <v>694</v>
      </c>
      <c r="H851" s="472">
        <f>H85</f>
        <v>50</v>
      </c>
    </row>
    <row r="852" spans="1:13" s="238" customFormat="1" ht="12.75" hidden="1">
      <c r="A852" s="236"/>
      <c r="D852" s="5" t="s">
        <v>722</v>
      </c>
      <c r="E852" s="5" t="s">
        <v>710</v>
      </c>
      <c r="F852" s="40" t="s">
        <v>88</v>
      </c>
      <c r="G852" s="44" t="s">
        <v>623</v>
      </c>
      <c r="H852" s="472">
        <f>H87</f>
        <v>1366.4</v>
      </c>
    </row>
    <row r="853" spans="1:13" s="243" customFormat="1" ht="12" hidden="1">
      <c r="A853" s="236"/>
      <c r="D853" s="247"/>
      <c r="E853" s="247"/>
      <c r="F853" s="247" t="s">
        <v>520</v>
      </c>
      <c r="G853" s="247"/>
      <c r="H853" s="471">
        <f>H848+H849</f>
        <v>1905.3000000000002</v>
      </c>
    </row>
    <row r="854" spans="1:13" s="238" customFormat="1" ht="12" hidden="1">
      <c r="A854" s="236"/>
      <c r="D854" s="234"/>
      <c r="E854" s="234"/>
      <c r="F854" s="235"/>
      <c r="G854" s="235" t="s">
        <v>521</v>
      </c>
      <c r="H854" s="467">
        <f>H88</f>
        <v>27669.199999999997</v>
      </c>
      <c r="I854" s="260">
        <f>H854-H860</f>
        <v>0</v>
      </c>
    </row>
    <row r="855" spans="1:13" s="243" customFormat="1" ht="12" hidden="1">
      <c r="A855" s="236"/>
      <c r="D855" s="255" t="s">
        <v>704</v>
      </c>
      <c r="E855" s="255" t="s">
        <v>560</v>
      </c>
      <c r="F855" s="256" t="s">
        <v>584</v>
      </c>
      <c r="G855" s="257" t="s">
        <v>623</v>
      </c>
      <c r="H855" s="468">
        <f>H91</f>
        <v>22435.3</v>
      </c>
    </row>
    <row r="856" spans="1:13" s="243" customFormat="1" ht="12.75" hidden="1">
      <c r="A856" s="236"/>
      <c r="D856" s="10" t="s">
        <v>704</v>
      </c>
      <c r="E856" s="10" t="s">
        <v>556</v>
      </c>
      <c r="F856" s="15" t="s">
        <v>705</v>
      </c>
      <c r="G856" s="15" t="s">
        <v>623</v>
      </c>
      <c r="H856" s="468">
        <f>H95</f>
        <v>800</v>
      </c>
    </row>
    <row r="857" spans="1:13" s="243" customFormat="1" ht="12" hidden="1">
      <c r="A857" s="236"/>
      <c r="D857" s="255" t="s">
        <v>704</v>
      </c>
      <c r="E857" s="255" t="s">
        <v>556</v>
      </c>
      <c r="F857" s="256" t="s">
        <v>636</v>
      </c>
      <c r="G857" s="257" t="s">
        <v>623</v>
      </c>
      <c r="H857" s="468">
        <f>H96</f>
        <v>120</v>
      </c>
    </row>
    <row r="858" spans="1:13" s="238" customFormat="1" ht="12.75" hidden="1">
      <c r="A858" s="236"/>
      <c r="D858" s="255" t="s">
        <v>704</v>
      </c>
      <c r="E858" s="255" t="s">
        <v>556</v>
      </c>
      <c r="F858" s="21" t="s">
        <v>562</v>
      </c>
      <c r="G858" s="44" t="s">
        <v>623</v>
      </c>
      <c r="H858" s="468">
        <f>H100</f>
        <v>4313.8999999999996</v>
      </c>
    </row>
    <row r="859" spans="1:13" s="243" customFormat="1" ht="12.75" hidden="1" thickBot="1">
      <c r="A859" s="236"/>
      <c r="D859" s="258" t="s">
        <v>704</v>
      </c>
      <c r="E859" s="258" t="s">
        <v>725</v>
      </c>
      <c r="F859" s="258" t="s">
        <v>705</v>
      </c>
      <c r="G859" s="259" t="s">
        <v>522</v>
      </c>
      <c r="H859" s="473"/>
    </row>
    <row r="860" spans="1:13" s="243" customFormat="1" ht="12" hidden="1">
      <c r="A860" s="236"/>
      <c r="D860" s="246"/>
      <c r="E860" s="247"/>
      <c r="F860" s="247" t="s">
        <v>523</v>
      </c>
      <c r="G860" s="247"/>
      <c r="H860" s="471">
        <f>H855+H858+H859+H857+H856</f>
        <v>27669.199999999997</v>
      </c>
    </row>
    <row r="861" spans="1:13" s="238" customFormat="1" ht="12" hidden="1">
      <c r="A861" s="236"/>
      <c r="B861" s="260"/>
      <c r="D861" s="234"/>
      <c r="E861" s="234"/>
      <c r="F861" s="235"/>
      <c r="G861" s="235" t="s">
        <v>524</v>
      </c>
      <c r="H861" s="467">
        <f>H101+H415+H426+H437+H448+H458+H470+H480+H492+H503+H513+H524+H535+H547+H558+H569+H580+H591+H602+H612+H624+H635+H646+H668+H679+H690+H701+H712+H723+H734+H745+H756+H767+H778+H789+H800+H811+H657</f>
        <v>206441.59999999998</v>
      </c>
      <c r="I861" s="260">
        <f>H861-H883</f>
        <v>0</v>
      </c>
      <c r="K861" s="136"/>
      <c r="L861" s="486"/>
      <c r="M861" s="487"/>
    </row>
    <row r="862" spans="1:13" s="238" customFormat="1" ht="12" hidden="1">
      <c r="A862" s="236"/>
      <c r="B862" s="260"/>
      <c r="D862" s="254" t="s">
        <v>559</v>
      </c>
      <c r="E862" s="254" t="s">
        <v>707</v>
      </c>
      <c r="F862" s="254"/>
      <c r="G862" s="254"/>
      <c r="H862" s="469">
        <f>SUM(H863:H870)</f>
        <v>190156.1</v>
      </c>
      <c r="I862" s="238">
        <v>190156.1</v>
      </c>
      <c r="J862" s="486">
        <f>I862-H862</f>
        <v>0</v>
      </c>
      <c r="L862" s="486"/>
      <c r="M862" s="487"/>
    </row>
    <row r="863" spans="1:13" s="238" customFormat="1" ht="12.75" hidden="1">
      <c r="A863" s="236"/>
      <c r="B863" s="260"/>
      <c r="D863" s="15" t="s">
        <v>559</v>
      </c>
      <c r="E863" s="15" t="s">
        <v>525</v>
      </c>
      <c r="F863" s="15" t="s">
        <v>526</v>
      </c>
      <c r="G863" s="15" t="s">
        <v>51</v>
      </c>
      <c r="H863" s="468"/>
      <c r="J863" s="486">
        <f>I863-H863</f>
        <v>0</v>
      </c>
    </row>
    <row r="864" spans="1:13" s="238" customFormat="1" ht="12.75" hidden="1">
      <c r="A864" s="236"/>
      <c r="B864" s="260"/>
      <c r="D864" s="441" t="s">
        <v>559</v>
      </c>
      <c r="E864" s="441" t="s">
        <v>707</v>
      </c>
      <c r="F864" s="442" t="s">
        <v>70</v>
      </c>
      <c r="G864" s="442" t="s">
        <v>51</v>
      </c>
      <c r="H864" s="474">
        <f>H106+H420+H431+H442+H453+H464+H475+H486+H497+H508+H519+H530+H541+H552+H563+H574+H585+H596+H607+H618+H629+H640+H651+H662+H673+H684+H695+H706+H717+H728+H739+H750+H761+H772+H783+H794+H805+H816</f>
        <v>56420.399999999987</v>
      </c>
      <c r="I864" s="238">
        <v>56420.4</v>
      </c>
      <c r="J864" s="486">
        <f>I864-H864</f>
        <v>0</v>
      </c>
    </row>
    <row r="865" spans="1:13" s="238" customFormat="1" ht="12.75" hidden="1">
      <c r="A865" s="236"/>
      <c r="B865" s="260"/>
      <c r="D865" s="15" t="s">
        <v>559</v>
      </c>
      <c r="E865" s="15" t="s">
        <v>707</v>
      </c>
      <c r="F865" s="28" t="s">
        <v>683</v>
      </c>
      <c r="G865" s="28" t="s">
        <v>51</v>
      </c>
      <c r="H865" s="457">
        <f>H108</f>
        <v>64860</v>
      </c>
      <c r="I865" s="238">
        <v>64860</v>
      </c>
      <c r="J865" s="486">
        <f>I865-H865</f>
        <v>0</v>
      </c>
    </row>
    <row r="866" spans="1:13" s="238" customFormat="1" ht="12.75" hidden="1">
      <c r="A866" s="236"/>
      <c r="B866" s="260"/>
      <c r="D866" s="441" t="s">
        <v>559</v>
      </c>
      <c r="E866" s="441" t="s">
        <v>707</v>
      </c>
      <c r="F866" s="442" t="s">
        <v>74</v>
      </c>
      <c r="G866" s="442" t="s">
        <v>51</v>
      </c>
      <c r="H866" s="474">
        <f>H111+H424+H435+H446+H457+H468+H479+H490+H501+H512+H523+H534+H545+H556+H567+H578+H589+H600+H611+H622+H633+H644+H655+H666+H677+H688+H699+H710+H721+H732+H743+H754+H765+H776+H787+H798+H809+H820</f>
        <v>24853.7</v>
      </c>
      <c r="I866" s="238">
        <v>24853.7</v>
      </c>
      <c r="J866" s="486">
        <f>I866-H866</f>
        <v>0</v>
      </c>
    </row>
    <row r="867" spans="1:13" s="238" customFormat="1" ht="12.75" hidden="1">
      <c r="A867" s="236"/>
      <c r="B867" s="260"/>
      <c r="D867" s="5" t="s">
        <v>559</v>
      </c>
      <c r="E867" s="5" t="s">
        <v>707</v>
      </c>
      <c r="F867" s="28" t="s">
        <v>684</v>
      </c>
      <c r="G867" s="28" t="s">
        <v>631</v>
      </c>
      <c r="H867" s="457">
        <f>H114</f>
        <v>6822</v>
      </c>
    </row>
    <row r="868" spans="1:13" s="238" customFormat="1" ht="12.75" hidden="1">
      <c r="A868" s="236"/>
      <c r="B868" s="260"/>
      <c r="D868" s="15" t="s">
        <v>559</v>
      </c>
      <c r="E868" s="15" t="s">
        <v>707</v>
      </c>
      <c r="F868" s="28" t="s">
        <v>684</v>
      </c>
      <c r="G868" s="28" t="s">
        <v>51</v>
      </c>
      <c r="H868" s="457">
        <f>H115</f>
        <v>35200</v>
      </c>
    </row>
    <row r="869" spans="1:13" s="238" customFormat="1" ht="12" hidden="1">
      <c r="A869" s="236"/>
      <c r="B869" s="260"/>
      <c r="D869" s="255" t="s">
        <v>559</v>
      </c>
      <c r="E869" s="255" t="s">
        <v>707</v>
      </c>
      <c r="F869" s="261" t="s">
        <v>30</v>
      </c>
      <c r="G869" s="262" t="s">
        <v>631</v>
      </c>
      <c r="H869" s="468">
        <f>H118</f>
        <v>1000</v>
      </c>
    </row>
    <row r="870" spans="1:13" s="238" customFormat="1" ht="12.75" hidden="1">
      <c r="A870" s="236"/>
      <c r="B870" s="260"/>
      <c r="D870" s="5" t="s">
        <v>559</v>
      </c>
      <c r="E870" s="5" t="s">
        <v>707</v>
      </c>
      <c r="F870" s="21" t="s">
        <v>566</v>
      </c>
      <c r="G870" s="15" t="s">
        <v>631</v>
      </c>
      <c r="H870" s="468">
        <f>H120</f>
        <v>1000</v>
      </c>
    </row>
    <row r="871" spans="1:13" s="243" customFormat="1" ht="12" hidden="1">
      <c r="A871" s="236"/>
      <c r="D871" s="254" t="s">
        <v>559</v>
      </c>
      <c r="E871" s="254" t="s">
        <v>560</v>
      </c>
      <c r="F871" s="254"/>
      <c r="G871" s="254"/>
      <c r="H871" s="469">
        <f>SUM(H872:H881)</f>
        <v>14285.5</v>
      </c>
      <c r="M871" s="488"/>
    </row>
    <row r="872" spans="1:13" s="238" customFormat="1" ht="12.75" hidden="1">
      <c r="A872" s="236"/>
      <c r="D872" s="262" t="s">
        <v>559</v>
      </c>
      <c r="E872" s="262" t="s">
        <v>560</v>
      </c>
      <c r="F872" s="15" t="s">
        <v>696</v>
      </c>
      <c r="G872" s="262"/>
      <c r="H872" s="468"/>
    </row>
    <row r="873" spans="1:13" s="238" customFormat="1" ht="12.75" hidden="1">
      <c r="A873" s="236"/>
      <c r="D873" s="262" t="s">
        <v>559</v>
      </c>
      <c r="E873" s="262" t="s">
        <v>560</v>
      </c>
      <c r="F873" s="15" t="s">
        <v>3</v>
      </c>
      <c r="G873" s="15" t="s">
        <v>631</v>
      </c>
      <c r="H873" s="468">
        <f>H127</f>
        <v>1307.8</v>
      </c>
    </row>
    <row r="874" spans="1:13" s="238" customFormat="1" ht="12.75" hidden="1">
      <c r="A874" s="236"/>
      <c r="D874" s="10" t="s">
        <v>559</v>
      </c>
      <c r="E874" s="10" t="s">
        <v>560</v>
      </c>
      <c r="F874" s="15" t="s">
        <v>207</v>
      </c>
      <c r="G874" s="15" t="s">
        <v>631</v>
      </c>
      <c r="H874" s="468">
        <f>H130</f>
        <v>2100</v>
      </c>
    </row>
    <row r="875" spans="1:13" s="238" customFormat="1" ht="12.75" hidden="1">
      <c r="A875" s="236"/>
      <c r="D875" s="10" t="s">
        <v>559</v>
      </c>
      <c r="E875" s="10" t="s">
        <v>560</v>
      </c>
      <c r="F875" s="15" t="s">
        <v>6</v>
      </c>
      <c r="G875" s="15" t="s">
        <v>631</v>
      </c>
      <c r="H875" s="468">
        <f>H132</f>
        <v>3210</v>
      </c>
    </row>
    <row r="876" spans="1:13" s="238" customFormat="1" ht="12.75" hidden="1">
      <c r="A876" s="236"/>
      <c r="D876" s="10" t="s">
        <v>559</v>
      </c>
      <c r="E876" s="10" t="s">
        <v>560</v>
      </c>
      <c r="F876" s="15" t="s">
        <v>527</v>
      </c>
      <c r="G876" s="15" t="s">
        <v>51</v>
      </c>
      <c r="H876" s="468"/>
    </row>
    <row r="877" spans="1:13" s="238" customFormat="1" ht="12.75" hidden="1">
      <c r="A877" s="236"/>
      <c r="D877" s="10" t="s">
        <v>559</v>
      </c>
      <c r="E877" s="10" t="s">
        <v>560</v>
      </c>
      <c r="F877" s="15" t="s">
        <v>528</v>
      </c>
      <c r="G877" s="15" t="s">
        <v>51</v>
      </c>
      <c r="H877" s="468"/>
    </row>
    <row r="878" spans="1:13" s="263" customFormat="1" ht="12.75" hidden="1">
      <c r="A878" s="437"/>
      <c r="D878" s="255" t="s">
        <v>559</v>
      </c>
      <c r="E878" s="255" t="s">
        <v>560</v>
      </c>
      <c r="F878" s="15" t="s">
        <v>6</v>
      </c>
      <c r="G878" s="15" t="s">
        <v>631</v>
      </c>
      <c r="H878" s="468"/>
    </row>
    <row r="879" spans="1:13" s="263" customFormat="1" ht="12.75" hidden="1">
      <c r="A879" s="437"/>
      <c r="D879" s="255" t="s">
        <v>559</v>
      </c>
      <c r="E879" s="255" t="s">
        <v>560</v>
      </c>
      <c r="F879" s="21" t="s">
        <v>563</v>
      </c>
      <c r="G879" s="15" t="s">
        <v>631</v>
      </c>
      <c r="H879" s="468">
        <f>H135</f>
        <v>900</v>
      </c>
    </row>
    <row r="880" spans="1:13" s="238" customFormat="1" ht="12.75" hidden="1">
      <c r="A880" s="236"/>
      <c r="D880" s="262" t="s">
        <v>559</v>
      </c>
      <c r="E880" s="262" t="s">
        <v>560</v>
      </c>
      <c r="F880" s="21" t="s">
        <v>564</v>
      </c>
      <c r="G880" s="15" t="s">
        <v>631</v>
      </c>
      <c r="H880" s="468">
        <f>H137</f>
        <v>1000</v>
      </c>
    </row>
    <row r="881" spans="1:10" s="238" customFormat="1" ht="12.75" hidden="1">
      <c r="A881" s="236"/>
      <c r="D881" s="21" t="s">
        <v>559</v>
      </c>
      <c r="E881" s="21" t="s">
        <v>560</v>
      </c>
      <c r="F881" s="21" t="s">
        <v>736</v>
      </c>
      <c r="G881" s="15" t="s">
        <v>631</v>
      </c>
      <c r="H881" s="468">
        <f>H139</f>
        <v>5767.7</v>
      </c>
    </row>
    <row r="882" spans="1:10" s="243" customFormat="1" ht="12" hidden="1">
      <c r="A882" s="236"/>
      <c r="D882" s="254" t="s">
        <v>559</v>
      </c>
      <c r="E882" s="254" t="s">
        <v>722</v>
      </c>
      <c r="F882" s="252" t="s">
        <v>565</v>
      </c>
      <c r="G882" s="244" t="s">
        <v>623</v>
      </c>
      <c r="H882" s="469">
        <f>H143</f>
        <v>2000</v>
      </c>
    </row>
    <row r="883" spans="1:10" s="243" customFormat="1" ht="12" hidden="1">
      <c r="A883" s="236"/>
      <c r="D883" s="247"/>
      <c r="E883" s="247"/>
      <c r="F883" s="247" t="s">
        <v>529</v>
      </c>
      <c r="G883" s="247"/>
      <c r="H883" s="471">
        <f>H862+H871+H882</f>
        <v>206441.60000000001</v>
      </c>
    </row>
    <row r="884" spans="1:10" s="238" customFormat="1" ht="12" hidden="1">
      <c r="A884" s="236"/>
      <c r="D884" s="249" t="s">
        <v>703</v>
      </c>
      <c r="E884" s="249" t="s">
        <v>559</v>
      </c>
      <c r="F884" s="235" t="s">
        <v>566</v>
      </c>
      <c r="G884" s="250" t="s">
        <v>631</v>
      </c>
      <c r="H884" s="467">
        <f>H148</f>
        <v>0</v>
      </c>
    </row>
    <row r="885" spans="1:10" s="238" customFormat="1" ht="12" hidden="1">
      <c r="A885" s="236"/>
      <c r="D885" s="234"/>
      <c r="E885" s="234"/>
      <c r="F885" s="235"/>
      <c r="G885" s="235" t="s">
        <v>530</v>
      </c>
      <c r="H885" s="467">
        <f>H149+H233+H303+H389</f>
        <v>489099.99999999994</v>
      </c>
      <c r="I885" s="260">
        <f>H885-H915</f>
        <v>0</v>
      </c>
    </row>
    <row r="886" spans="1:10" s="238" customFormat="1" ht="12" hidden="1">
      <c r="A886" s="236"/>
      <c r="D886" s="254" t="s">
        <v>706</v>
      </c>
      <c r="E886" s="254" t="s">
        <v>707</v>
      </c>
      <c r="F886" s="254"/>
      <c r="G886" s="254"/>
      <c r="H886" s="469">
        <f>H887+H888</f>
        <v>125261.59999999999</v>
      </c>
      <c r="J886" s="260"/>
    </row>
    <row r="887" spans="1:10" s="238" customFormat="1" ht="12" hidden="1">
      <c r="A887" s="236"/>
      <c r="D887" s="212" t="s">
        <v>706</v>
      </c>
      <c r="E887" s="212" t="s">
        <v>707</v>
      </c>
      <c r="F887" s="264" t="s">
        <v>598</v>
      </c>
      <c r="G887" s="264" t="s">
        <v>599</v>
      </c>
      <c r="H887" s="470">
        <f>H235</f>
        <v>125261.59999999999</v>
      </c>
    </row>
    <row r="888" spans="1:10" s="238" customFormat="1" ht="12" hidden="1">
      <c r="A888" s="236"/>
      <c r="D888" s="265"/>
      <c r="E888" s="265"/>
      <c r="F888" s="264"/>
      <c r="G888" s="264"/>
      <c r="H888" s="470"/>
    </row>
    <row r="889" spans="1:10" s="238" customFormat="1" ht="12" hidden="1">
      <c r="A889" s="236"/>
      <c r="D889" s="254" t="s">
        <v>706</v>
      </c>
      <c r="E889" s="254" t="s">
        <v>560</v>
      </c>
      <c r="F889" s="254"/>
      <c r="G889" s="254"/>
      <c r="H889" s="469">
        <f>SUM(H890:H894)</f>
        <v>320539.5</v>
      </c>
      <c r="I889" s="260"/>
    </row>
    <row r="890" spans="1:10" s="238" customFormat="1" ht="12" hidden="1">
      <c r="A890" s="236"/>
      <c r="D890" s="212" t="s">
        <v>706</v>
      </c>
      <c r="E890" s="212" t="s">
        <v>560</v>
      </c>
      <c r="F890" s="264" t="s">
        <v>603</v>
      </c>
      <c r="G890" s="264" t="s">
        <v>599</v>
      </c>
      <c r="H890" s="470">
        <f>H242</f>
        <v>261359.2</v>
      </c>
    </row>
    <row r="891" spans="1:10" s="238" customFormat="1" ht="12" hidden="1">
      <c r="A891" s="236"/>
      <c r="D891" s="212" t="s">
        <v>706</v>
      </c>
      <c r="E891" s="212" t="s">
        <v>560</v>
      </c>
      <c r="F891" s="264" t="s">
        <v>604</v>
      </c>
      <c r="G891" s="264" t="s">
        <v>599</v>
      </c>
      <c r="H891" s="470">
        <f>H250+H391</f>
        <v>54590.7</v>
      </c>
    </row>
    <row r="892" spans="1:10" s="238" customFormat="1" ht="12" hidden="1">
      <c r="A892" s="236"/>
      <c r="D892" s="212" t="s">
        <v>706</v>
      </c>
      <c r="E892" s="212" t="s">
        <v>560</v>
      </c>
      <c r="F892" s="264" t="s">
        <v>605</v>
      </c>
      <c r="G892" s="264" t="s">
        <v>599</v>
      </c>
      <c r="H892" s="470">
        <f>H257</f>
        <v>4589.6000000000004</v>
      </c>
    </row>
    <row r="893" spans="1:10" s="238" customFormat="1" ht="12.75" hidden="1">
      <c r="A893" s="236"/>
      <c r="D893" s="35"/>
      <c r="E893" s="35"/>
      <c r="F893" s="27"/>
      <c r="G893" s="264"/>
      <c r="H893" s="470"/>
    </row>
    <row r="894" spans="1:10" s="238" customFormat="1" ht="12" hidden="1">
      <c r="A894" s="236"/>
      <c r="D894" s="266"/>
      <c r="E894" s="266"/>
      <c r="F894" s="264"/>
      <c r="G894" s="264"/>
      <c r="H894" s="470"/>
    </row>
    <row r="895" spans="1:10" s="238" customFormat="1" ht="12" hidden="1">
      <c r="A895" s="236"/>
      <c r="D895" s="254" t="s">
        <v>706</v>
      </c>
      <c r="E895" s="254" t="s">
        <v>559</v>
      </c>
      <c r="F895" s="254"/>
      <c r="G895" s="254"/>
      <c r="H895" s="469">
        <f>SUM(H896:H897)</f>
        <v>50</v>
      </c>
    </row>
    <row r="896" spans="1:10" s="238" customFormat="1" ht="12.75" hidden="1">
      <c r="A896" s="236"/>
      <c r="D896" s="10" t="s">
        <v>706</v>
      </c>
      <c r="E896" s="10" t="s">
        <v>559</v>
      </c>
      <c r="F896" s="15" t="s">
        <v>79</v>
      </c>
      <c r="G896" s="15" t="s">
        <v>623</v>
      </c>
      <c r="H896" s="468">
        <f>H152</f>
        <v>50</v>
      </c>
    </row>
    <row r="897" spans="1:8" s="238" customFormat="1" ht="12.75" hidden="1">
      <c r="A897" s="236"/>
      <c r="D897" s="10"/>
      <c r="E897" s="10"/>
      <c r="F897" s="21"/>
      <c r="G897" s="15"/>
      <c r="H897" s="468"/>
    </row>
    <row r="898" spans="1:8" s="238" customFormat="1" ht="12" hidden="1">
      <c r="A898" s="236"/>
      <c r="D898" s="254" t="s">
        <v>706</v>
      </c>
      <c r="E898" s="254" t="s">
        <v>706</v>
      </c>
      <c r="F898" s="251"/>
      <c r="G898" s="252"/>
      <c r="H898" s="469">
        <f>H259</f>
        <v>269.7</v>
      </c>
    </row>
    <row r="899" spans="1:8" s="238" customFormat="1" ht="12" hidden="1">
      <c r="A899" s="236"/>
      <c r="D899" s="212" t="s">
        <v>706</v>
      </c>
      <c r="E899" s="212" t="s">
        <v>706</v>
      </c>
      <c r="F899" s="265" t="s">
        <v>606</v>
      </c>
      <c r="G899" s="264" t="s">
        <v>599</v>
      </c>
      <c r="H899" s="470">
        <f>H262</f>
        <v>9</v>
      </c>
    </row>
    <row r="900" spans="1:8" s="238" customFormat="1" ht="12.75" hidden="1">
      <c r="A900" s="236"/>
      <c r="D900" s="35" t="s">
        <v>706</v>
      </c>
      <c r="E900" s="35" t="s">
        <v>706</v>
      </c>
      <c r="F900" s="35" t="s">
        <v>672</v>
      </c>
      <c r="G900" s="27" t="s">
        <v>599</v>
      </c>
      <c r="H900" s="470">
        <f>H265</f>
        <v>12.2</v>
      </c>
    </row>
    <row r="901" spans="1:8" s="238" customFormat="1" ht="12" hidden="1">
      <c r="A901" s="236"/>
      <c r="D901" s="254" t="s">
        <v>706</v>
      </c>
      <c r="E901" s="254" t="s">
        <v>710</v>
      </c>
      <c r="F901" s="254"/>
      <c r="G901" s="254"/>
      <c r="H901" s="469">
        <f>SUM(H902:H914)</f>
        <v>42979.199999999997</v>
      </c>
    </row>
    <row r="902" spans="1:8" s="238" customFormat="1" ht="12" hidden="1">
      <c r="A902" s="236"/>
      <c r="D902" s="212" t="s">
        <v>706</v>
      </c>
      <c r="E902" s="212" t="s">
        <v>710</v>
      </c>
      <c r="F902" s="242" t="s">
        <v>624</v>
      </c>
      <c r="G902" s="242" t="s">
        <v>623</v>
      </c>
      <c r="H902" s="470">
        <f>H272</f>
        <v>2597.9</v>
      </c>
    </row>
    <row r="903" spans="1:8" s="238" customFormat="1" ht="12" hidden="1">
      <c r="A903" s="236"/>
      <c r="D903" s="212" t="s">
        <v>706</v>
      </c>
      <c r="E903" s="212" t="s">
        <v>710</v>
      </c>
      <c r="F903" s="264" t="s">
        <v>607</v>
      </c>
      <c r="G903" s="264" t="s">
        <v>599</v>
      </c>
      <c r="H903" s="470">
        <f>H274</f>
        <v>2900.6</v>
      </c>
    </row>
    <row r="904" spans="1:8" s="238" customFormat="1" ht="12.75" hidden="1">
      <c r="A904" s="236"/>
      <c r="D904" s="35" t="s">
        <v>706</v>
      </c>
      <c r="E904" s="35" t="s">
        <v>710</v>
      </c>
      <c r="F904" s="27" t="s">
        <v>674</v>
      </c>
      <c r="G904" s="27" t="s">
        <v>623</v>
      </c>
      <c r="H904" s="470">
        <f>H277</f>
        <v>36</v>
      </c>
    </row>
    <row r="905" spans="1:8" s="238" customFormat="1" ht="12" hidden="1">
      <c r="A905" s="236"/>
      <c r="D905" s="212" t="s">
        <v>706</v>
      </c>
      <c r="E905" s="212" t="s">
        <v>710</v>
      </c>
      <c r="F905" s="264" t="s">
        <v>608</v>
      </c>
      <c r="G905" s="264" t="s">
        <v>599</v>
      </c>
      <c r="H905" s="470">
        <f>H281</f>
        <v>24368.799999999996</v>
      </c>
    </row>
    <row r="906" spans="1:8" s="238" customFormat="1" ht="12.75" hidden="1">
      <c r="A906" s="236"/>
      <c r="D906" s="197" t="s">
        <v>706</v>
      </c>
      <c r="E906" s="197" t="s">
        <v>710</v>
      </c>
      <c r="F906" s="212" t="s">
        <v>665</v>
      </c>
      <c r="G906" s="60" t="s">
        <v>662</v>
      </c>
      <c r="H906" s="470">
        <f>H286</f>
        <v>1750</v>
      </c>
    </row>
    <row r="907" spans="1:8" s="238" customFormat="1" ht="12.75" hidden="1">
      <c r="A907" s="236"/>
      <c r="D907" s="197" t="s">
        <v>706</v>
      </c>
      <c r="E907" s="197" t="s">
        <v>710</v>
      </c>
      <c r="F907" s="212" t="s">
        <v>667</v>
      </c>
      <c r="G907" s="60" t="s">
        <v>662</v>
      </c>
      <c r="H907" s="470">
        <f>H287</f>
        <v>255.4</v>
      </c>
    </row>
    <row r="908" spans="1:8" s="238" customFormat="1" ht="12.75" hidden="1">
      <c r="A908" s="236"/>
      <c r="D908" s="197" t="s">
        <v>706</v>
      </c>
      <c r="E908" s="197" t="s">
        <v>707</v>
      </c>
      <c r="F908" s="60" t="s">
        <v>503</v>
      </c>
      <c r="G908" s="60" t="s">
        <v>662</v>
      </c>
      <c r="H908" s="470">
        <f>H288</f>
        <v>2705</v>
      </c>
    </row>
    <row r="909" spans="1:8" s="238" customFormat="1" ht="13.5" hidden="1">
      <c r="A909" s="236"/>
      <c r="D909" s="197" t="s">
        <v>706</v>
      </c>
      <c r="E909" s="197" t="s">
        <v>710</v>
      </c>
      <c r="F909" s="213" t="s">
        <v>57</v>
      </c>
      <c r="G909" s="60" t="s">
        <v>662</v>
      </c>
      <c r="H909" s="470">
        <f>H289</f>
        <v>1300</v>
      </c>
    </row>
    <row r="910" spans="1:8" s="263" customFormat="1" ht="12.75" hidden="1">
      <c r="A910" s="437"/>
      <c r="D910" s="197" t="s">
        <v>706</v>
      </c>
      <c r="E910" s="197" t="s">
        <v>710</v>
      </c>
      <c r="F910" s="27" t="s">
        <v>30</v>
      </c>
      <c r="G910" s="60" t="s">
        <v>662</v>
      </c>
      <c r="H910" s="470">
        <f>H307</f>
        <v>50</v>
      </c>
    </row>
    <row r="911" spans="1:8" s="238" customFormat="1" ht="12.75" hidden="1">
      <c r="A911" s="236"/>
      <c r="D911" s="35" t="s">
        <v>706</v>
      </c>
      <c r="E911" s="35" t="s">
        <v>710</v>
      </c>
      <c r="F911" s="27" t="s">
        <v>601</v>
      </c>
      <c r="G911" s="27" t="s">
        <v>662</v>
      </c>
      <c r="H911" s="470">
        <f>H292</f>
        <v>3074.6</v>
      </c>
    </row>
    <row r="912" spans="1:8" s="238" customFormat="1" ht="12.75" hidden="1">
      <c r="A912" s="236"/>
      <c r="D912" s="35" t="s">
        <v>706</v>
      </c>
      <c r="E912" s="35" t="s">
        <v>710</v>
      </c>
      <c r="F912" s="27" t="s">
        <v>602</v>
      </c>
      <c r="G912" s="27" t="s">
        <v>662</v>
      </c>
      <c r="H912" s="470">
        <f>H293</f>
        <v>2500</v>
      </c>
    </row>
    <row r="913" spans="1:9" s="238" customFormat="1" ht="12.75" hidden="1">
      <c r="A913" s="236"/>
      <c r="D913" s="35" t="s">
        <v>706</v>
      </c>
      <c r="E913" s="35" t="s">
        <v>710</v>
      </c>
      <c r="F913" s="27" t="s">
        <v>89</v>
      </c>
      <c r="G913" s="27" t="s">
        <v>662</v>
      </c>
      <c r="H913" s="470">
        <f>H294</f>
        <v>400</v>
      </c>
    </row>
    <row r="914" spans="1:9" s="238" customFormat="1" ht="12.75" hidden="1">
      <c r="A914" s="236"/>
      <c r="D914" s="35" t="s">
        <v>706</v>
      </c>
      <c r="E914" s="35" t="s">
        <v>710</v>
      </c>
      <c r="F914" s="27" t="s">
        <v>668</v>
      </c>
      <c r="G914" s="27" t="s">
        <v>662</v>
      </c>
      <c r="H914" s="470">
        <f>H295</f>
        <v>1040.9000000000001</v>
      </c>
    </row>
    <row r="915" spans="1:9" s="243" customFormat="1" ht="12" hidden="1">
      <c r="A915" s="236"/>
      <c r="D915" s="267"/>
      <c r="E915" s="247"/>
      <c r="F915" s="247" t="s">
        <v>531</v>
      </c>
      <c r="G915" s="247"/>
      <c r="H915" s="471">
        <f>H886+H889+H895+H898+H901</f>
        <v>489100</v>
      </c>
      <c r="I915" s="260"/>
    </row>
    <row r="916" spans="1:9" s="238" customFormat="1" ht="12" hidden="1">
      <c r="A916" s="236"/>
      <c r="D916" s="234"/>
      <c r="E916" s="268"/>
      <c r="F916" s="235"/>
      <c r="G916" s="235" t="s">
        <v>532</v>
      </c>
      <c r="H916" s="467">
        <f>H399</f>
        <v>13580.2</v>
      </c>
      <c r="I916" s="260">
        <f>H916-H923</f>
        <v>0</v>
      </c>
    </row>
    <row r="917" spans="1:9" s="238" customFormat="1" ht="12" hidden="1">
      <c r="A917" s="236"/>
      <c r="D917" s="254" t="s">
        <v>47</v>
      </c>
      <c r="E917" s="254" t="s">
        <v>707</v>
      </c>
      <c r="F917" s="254"/>
      <c r="G917" s="254"/>
      <c r="H917" s="469">
        <f>SUM(H918:H919)</f>
        <v>10082.9</v>
      </c>
    </row>
    <row r="918" spans="1:9" s="263" customFormat="1" ht="12" hidden="1">
      <c r="A918" s="437"/>
      <c r="D918" s="212" t="s">
        <v>47</v>
      </c>
      <c r="E918" s="212" t="s">
        <v>707</v>
      </c>
      <c r="F918" s="264" t="s">
        <v>31</v>
      </c>
      <c r="G918" s="264" t="s">
        <v>599</v>
      </c>
      <c r="H918" s="470">
        <f>H402</f>
        <v>9654.9</v>
      </c>
    </row>
    <row r="919" spans="1:9" s="263" customFormat="1" ht="12" hidden="1">
      <c r="A919" s="437"/>
      <c r="D919" s="212" t="s">
        <v>47</v>
      </c>
      <c r="E919" s="212" t="s">
        <v>707</v>
      </c>
      <c r="F919" s="212" t="s">
        <v>32</v>
      </c>
      <c r="G919" s="212" t="s">
        <v>623</v>
      </c>
      <c r="H919" s="470">
        <f>H406</f>
        <v>428</v>
      </c>
    </row>
    <row r="920" spans="1:9" s="269" customFormat="1" ht="12" hidden="1">
      <c r="A920" s="274"/>
      <c r="D920" s="270" t="s">
        <v>47</v>
      </c>
      <c r="E920" s="270" t="s">
        <v>703</v>
      </c>
      <c r="F920" s="270"/>
      <c r="G920" s="270"/>
      <c r="H920" s="475">
        <f>SUM(H921:H922)</f>
        <v>3497.3</v>
      </c>
    </row>
    <row r="921" spans="1:9" s="269" customFormat="1" ht="12" hidden="1">
      <c r="A921" s="274"/>
      <c r="D921" s="271" t="s">
        <v>47</v>
      </c>
      <c r="E921" s="271" t="s">
        <v>703</v>
      </c>
      <c r="F921" s="242" t="s">
        <v>624</v>
      </c>
      <c r="G921" s="242" t="s">
        <v>623</v>
      </c>
      <c r="H921" s="476">
        <f>H409</f>
        <v>1995.4</v>
      </c>
    </row>
    <row r="922" spans="1:9" s="269" customFormat="1" ht="12.75" hidden="1" thickBot="1">
      <c r="A922" s="274"/>
      <c r="D922" s="272" t="s">
        <v>47</v>
      </c>
      <c r="E922" s="272" t="s">
        <v>703</v>
      </c>
      <c r="F922" s="273" t="s">
        <v>608</v>
      </c>
      <c r="G922" s="273" t="s">
        <v>599</v>
      </c>
      <c r="H922" s="477">
        <f>H412</f>
        <v>1501.9</v>
      </c>
    </row>
    <row r="923" spans="1:9" s="275" customFormat="1" ht="12" hidden="1">
      <c r="A923" s="274"/>
      <c r="D923" s="267"/>
      <c r="E923" s="247"/>
      <c r="F923" s="247" t="s">
        <v>533</v>
      </c>
      <c r="G923" s="247"/>
      <c r="H923" s="471">
        <f>H917+H920</f>
        <v>13580.2</v>
      </c>
    </row>
    <row r="924" spans="1:9" s="269" customFormat="1" ht="12" hidden="1">
      <c r="A924" s="274"/>
      <c r="D924" s="234"/>
      <c r="E924" s="234"/>
      <c r="F924" s="235"/>
      <c r="G924" s="235" t="s">
        <v>534</v>
      </c>
      <c r="H924" s="467">
        <f>H308+H153</f>
        <v>234376.6</v>
      </c>
      <c r="I924" s="276">
        <f>H924-H954</f>
        <v>0</v>
      </c>
    </row>
    <row r="925" spans="1:9" s="269" customFormat="1" ht="12" hidden="1">
      <c r="A925" s="274"/>
      <c r="D925" s="270" t="s">
        <v>710</v>
      </c>
      <c r="E925" s="270" t="s">
        <v>707</v>
      </c>
      <c r="F925" s="270"/>
      <c r="G925" s="270"/>
      <c r="H925" s="475">
        <f>SUM(H926:H930)</f>
        <v>73781.499999999985</v>
      </c>
    </row>
    <row r="926" spans="1:9" s="269" customFormat="1" ht="12" hidden="1">
      <c r="A926" s="274"/>
      <c r="D926" s="271" t="s">
        <v>710</v>
      </c>
      <c r="E926" s="271" t="s">
        <v>707</v>
      </c>
      <c r="F926" s="265" t="s">
        <v>612</v>
      </c>
      <c r="G926" s="264" t="s">
        <v>599</v>
      </c>
      <c r="H926" s="476">
        <f>H311</f>
        <v>73781.499999999985</v>
      </c>
    </row>
    <row r="927" spans="1:9" s="269" customFormat="1" ht="12" hidden="1">
      <c r="A927" s="274"/>
      <c r="D927" s="277" t="s">
        <v>710</v>
      </c>
      <c r="E927" s="277" t="s">
        <v>707</v>
      </c>
      <c r="F927" s="277" t="s">
        <v>613</v>
      </c>
      <c r="G927" s="277" t="s">
        <v>599</v>
      </c>
      <c r="H927" s="476">
        <f>H318</f>
        <v>0</v>
      </c>
    </row>
    <row r="928" spans="1:9" s="269" customFormat="1" ht="12.75" hidden="1">
      <c r="A928" s="274"/>
      <c r="D928" s="35" t="s">
        <v>710</v>
      </c>
      <c r="E928" s="35" t="s">
        <v>707</v>
      </c>
      <c r="F928" s="212" t="s">
        <v>667</v>
      </c>
      <c r="G928" s="68" t="s">
        <v>599</v>
      </c>
      <c r="H928" s="476"/>
    </row>
    <row r="929" spans="1:8" s="269" customFormat="1" ht="12" hidden="1">
      <c r="A929" s="274"/>
      <c r="D929" s="265" t="s">
        <v>710</v>
      </c>
      <c r="E929" s="265" t="s">
        <v>707</v>
      </c>
      <c r="F929" s="265" t="s">
        <v>28</v>
      </c>
      <c r="G929" s="264" t="s">
        <v>599</v>
      </c>
      <c r="H929" s="476">
        <f>H320</f>
        <v>0</v>
      </c>
    </row>
    <row r="930" spans="1:8" s="269" customFormat="1" ht="12" hidden="1">
      <c r="A930" s="274"/>
      <c r="D930" s="265" t="s">
        <v>710</v>
      </c>
      <c r="E930" s="265" t="s">
        <v>707</v>
      </c>
      <c r="F930" s="265" t="s">
        <v>507</v>
      </c>
      <c r="G930" s="264" t="s">
        <v>599</v>
      </c>
      <c r="H930" s="476">
        <f>H323</f>
        <v>0</v>
      </c>
    </row>
    <row r="931" spans="1:8" s="269" customFormat="1" ht="12" hidden="1">
      <c r="A931" s="274"/>
      <c r="D931" s="270" t="s">
        <v>710</v>
      </c>
      <c r="E931" s="270" t="s">
        <v>560</v>
      </c>
      <c r="F931" s="270"/>
      <c r="G931" s="270"/>
      <c r="H931" s="475">
        <f>SUM(H932:H937)</f>
        <v>116003.79999999999</v>
      </c>
    </row>
    <row r="932" spans="1:8" s="278" customFormat="1" ht="12" hidden="1">
      <c r="A932" s="282"/>
      <c r="D932" s="279" t="s">
        <v>710</v>
      </c>
      <c r="E932" s="279" t="s">
        <v>560</v>
      </c>
      <c r="F932" s="279" t="s">
        <v>612</v>
      </c>
      <c r="G932" s="279" t="s">
        <v>599</v>
      </c>
      <c r="H932" s="478">
        <f>H326</f>
        <v>92218.9</v>
      </c>
    </row>
    <row r="933" spans="1:8" s="278" customFormat="1" ht="12.75" hidden="1">
      <c r="A933" s="282"/>
      <c r="D933" s="197" t="s">
        <v>710</v>
      </c>
      <c r="E933" s="197" t="s">
        <v>560</v>
      </c>
      <c r="F933" s="60" t="s">
        <v>3</v>
      </c>
      <c r="G933" s="60" t="s">
        <v>631</v>
      </c>
      <c r="H933" s="478">
        <f>H154</f>
        <v>17</v>
      </c>
    </row>
    <row r="934" spans="1:8" s="269" customFormat="1" ht="12" hidden="1">
      <c r="A934" s="274"/>
      <c r="D934" s="271" t="s">
        <v>710</v>
      </c>
      <c r="E934" s="271" t="s">
        <v>560</v>
      </c>
      <c r="F934" s="265" t="s">
        <v>615</v>
      </c>
      <c r="G934" s="264" t="s">
        <v>599</v>
      </c>
      <c r="H934" s="476">
        <f>H331</f>
        <v>20358</v>
      </c>
    </row>
    <row r="935" spans="1:8" s="269" customFormat="1" ht="12" hidden="1">
      <c r="A935" s="274"/>
      <c r="D935" s="271" t="s">
        <v>710</v>
      </c>
      <c r="E935" s="271" t="s">
        <v>560</v>
      </c>
      <c r="F935" s="265" t="s">
        <v>677</v>
      </c>
      <c r="G935" s="264" t="s">
        <v>599</v>
      </c>
      <c r="H935" s="476">
        <f>H336</f>
        <v>2834.4</v>
      </c>
    </row>
    <row r="936" spans="1:8" s="269" customFormat="1" ht="12" hidden="1">
      <c r="A936" s="274"/>
      <c r="D936" s="280" t="s">
        <v>710</v>
      </c>
      <c r="E936" s="280" t="s">
        <v>560</v>
      </c>
      <c r="F936" s="277" t="s">
        <v>613</v>
      </c>
      <c r="G936" s="277" t="s">
        <v>599</v>
      </c>
      <c r="H936" s="476">
        <f>H341</f>
        <v>575.5</v>
      </c>
    </row>
    <row r="937" spans="1:8" s="269" customFormat="1" ht="12" hidden="1">
      <c r="A937" s="274"/>
      <c r="D937" s="280" t="s">
        <v>710</v>
      </c>
      <c r="E937" s="280" t="s">
        <v>560</v>
      </c>
      <c r="F937" s="280" t="s">
        <v>535</v>
      </c>
      <c r="G937" s="280">
        <v>455</v>
      </c>
      <c r="H937" s="476"/>
    </row>
    <row r="938" spans="1:8" s="275" customFormat="1" ht="12" hidden="1">
      <c r="A938" s="274"/>
      <c r="D938" s="281" t="s">
        <v>710</v>
      </c>
      <c r="E938" s="281" t="s">
        <v>722</v>
      </c>
      <c r="F938" s="281"/>
      <c r="G938" s="281"/>
      <c r="H938" s="475">
        <f>H939</f>
        <v>318.5</v>
      </c>
    </row>
    <row r="939" spans="1:8" s="269" customFormat="1" ht="12" hidden="1">
      <c r="A939" s="274"/>
      <c r="D939" s="280" t="s">
        <v>710</v>
      </c>
      <c r="E939" s="280" t="s">
        <v>722</v>
      </c>
      <c r="F939" s="280" t="s">
        <v>612</v>
      </c>
      <c r="G939" s="280" t="s">
        <v>599</v>
      </c>
      <c r="H939" s="476">
        <f>H345</f>
        <v>318.5</v>
      </c>
    </row>
    <row r="940" spans="1:8" s="269" customFormat="1" ht="12" hidden="1">
      <c r="A940" s="274"/>
      <c r="D940" s="270" t="s">
        <v>710</v>
      </c>
      <c r="E940" s="270" t="s">
        <v>704</v>
      </c>
      <c r="F940" s="270"/>
      <c r="G940" s="270"/>
      <c r="H940" s="475">
        <f>SUM(H941:H944)</f>
        <v>29356.100000000006</v>
      </c>
    </row>
    <row r="941" spans="1:8" s="283" customFormat="1" ht="12" hidden="1">
      <c r="A941" s="282"/>
      <c r="D941" s="279" t="s">
        <v>710</v>
      </c>
      <c r="E941" s="279" t="s">
        <v>704</v>
      </c>
      <c r="F941" s="279" t="s">
        <v>612</v>
      </c>
      <c r="G941" s="279" t="s">
        <v>599</v>
      </c>
      <c r="H941" s="478">
        <f>H351</f>
        <v>5806.4000000000005</v>
      </c>
    </row>
    <row r="942" spans="1:8" s="269" customFormat="1" ht="12" hidden="1">
      <c r="A942" s="274"/>
      <c r="D942" s="271" t="s">
        <v>710</v>
      </c>
      <c r="E942" s="271" t="s">
        <v>704</v>
      </c>
      <c r="F942" s="265" t="s">
        <v>617</v>
      </c>
      <c r="G942" s="264" t="s">
        <v>599</v>
      </c>
      <c r="H942" s="476">
        <f>H356</f>
        <v>19818.800000000003</v>
      </c>
    </row>
    <row r="943" spans="1:8" s="269" customFormat="1" ht="12" hidden="1">
      <c r="A943" s="274"/>
      <c r="D943" s="284" t="s">
        <v>710</v>
      </c>
      <c r="E943" s="284" t="s">
        <v>704</v>
      </c>
      <c r="F943" s="285" t="s">
        <v>613</v>
      </c>
      <c r="G943" s="285" t="s">
        <v>599</v>
      </c>
      <c r="H943" s="479">
        <f>H362</f>
        <v>3730.9</v>
      </c>
    </row>
    <row r="944" spans="1:8" s="269" customFormat="1" ht="12" hidden="1">
      <c r="A944" s="274"/>
      <c r="D944" s="265" t="s">
        <v>710</v>
      </c>
      <c r="E944" s="265" t="s">
        <v>704</v>
      </c>
      <c r="F944" s="264" t="s">
        <v>30</v>
      </c>
      <c r="G944" s="264" t="s">
        <v>599</v>
      </c>
      <c r="H944" s="479">
        <f>H365</f>
        <v>0</v>
      </c>
    </row>
    <row r="945" spans="1:9" s="269" customFormat="1" ht="12" hidden="1">
      <c r="A945" s="274"/>
      <c r="D945" s="281" t="s">
        <v>710</v>
      </c>
      <c r="E945" s="281" t="s">
        <v>726</v>
      </c>
      <c r="F945" s="270"/>
      <c r="G945" s="270"/>
      <c r="H945" s="475">
        <f>SUM(H946:H952)</f>
        <v>14916.7</v>
      </c>
    </row>
    <row r="946" spans="1:9" s="269" customFormat="1" ht="12" hidden="1">
      <c r="A946" s="274"/>
      <c r="D946" s="265" t="s">
        <v>710</v>
      </c>
      <c r="E946" s="265" t="s">
        <v>726</v>
      </c>
      <c r="F946" s="242" t="s">
        <v>624</v>
      </c>
      <c r="G946" s="242" t="s">
        <v>623</v>
      </c>
      <c r="H946" s="476">
        <f>H369</f>
        <v>2190.2000000000003</v>
      </c>
    </row>
    <row r="947" spans="1:9" s="269" customFormat="1" ht="12" hidden="1">
      <c r="A947" s="274"/>
      <c r="D947" s="265" t="s">
        <v>710</v>
      </c>
      <c r="E947" s="277" t="s">
        <v>726</v>
      </c>
      <c r="F947" s="264" t="s">
        <v>608</v>
      </c>
      <c r="G947" s="264" t="s">
        <v>599</v>
      </c>
      <c r="H947" s="476">
        <f>H372</f>
        <v>8564</v>
      </c>
    </row>
    <row r="948" spans="1:9" s="269" customFormat="1" ht="12" hidden="1">
      <c r="A948" s="274"/>
      <c r="D948" s="265" t="s">
        <v>710</v>
      </c>
      <c r="E948" s="277" t="s">
        <v>726</v>
      </c>
      <c r="F948" s="264" t="s">
        <v>84</v>
      </c>
      <c r="G948" s="264" t="s">
        <v>694</v>
      </c>
      <c r="H948" s="476">
        <f>H376</f>
        <v>259.2</v>
      </c>
    </row>
    <row r="949" spans="1:9" s="269" customFormat="1" ht="12" hidden="1">
      <c r="A949" s="274"/>
      <c r="D949" s="265" t="s">
        <v>710</v>
      </c>
      <c r="E949" s="277" t="s">
        <v>726</v>
      </c>
      <c r="F949" s="264" t="s">
        <v>667</v>
      </c>
      <c r="G949" s="264" t="s">
        <v>678</v>
      </c>
      <c r="H949" s="476">
        <f>H379</f>
        <v>31</v>
      </c>
    </row>
    <row r="950" spans="1:9" s="269" customFormat="1" ht="12" hidden="1">
      <c r="A950" s="274"/>
      <c r="D950" s="265" t="s">
        <v>710</v>
      </c>
      <c r="E950" s="265" t="s">
        <v>726</v>
      </c>
      <c r="F950" s="212" t="s">
        <v>29</v>
      </c>
      <c r="G950" s="264" t="s">
        <v>662</v>
      </c>
      <c r="H950" s="476">
        <f>H385</f>
        <v>375</v>
      </c>
    </row>
    <row r="951" spans="1:9" s="269" customFormat="1" ht="12" hidden="1">
      <c r="A951" s="274"/>
      <c r="D951" s="265" t="s">
        <v>710</v>
      </c>
      <c r="E951" s="265" t="s">
        <v>726</v>
      </c>
      <c r="F951" s="212" t="s">
        <v>82</v>
      </c>
      <c r="G951" s="264" t="s">
        <v>662</v>
      </c>
      <c r="H951" s="476">
        <f>H387</f>
        <v>2175</v>
      </c>
    </row>
    <row r="952" spans="1:9" s="269" customFormat="1" ht="12.75" hidden="1">
      <c r="A952" s="274"/>
      <c r="D952" s="35" t="s">
        <v>710</v>
      </c>
      <c r="E952" s="35" t="s">
        <v>726</v>
      </c>
      <c r="F952" s="27" t="s">
        <v>30</v>
      </c>
      <c r="G952" s="27" t="s">
        <v>662</v>
      </c>
      <c r="H952" s="476">
        <f>H382</f>
        <v>1322.3</v>
      </c>
    </row>
    <row r="953" spans="1:9" s="269" customFormat="1" ht="12" hidden="1">
      <c r="A953" s="274"/>
      <c r="D953" s="265"/>
      <c r="E953" s="265"/>
      <c r="F953" s="264"/>
      <c r="G953" s="264"/>
      <c r="H953" s="476"/>
    </row>
    <row r="954" spans="1:9" s="275" customFormat="1" ht="12" hidden="1">
      <c r="A954" s="274"/>
      <c r="D954" s="286"/>
      <c r="E954" s="286"/>
      <c r="F954" s="287" t="s">
        <v>536</v>
      </c>
      <c r="G954" s="287"/>
      <c r="H954" s="480">
        <f>H925+H931+H938+H940+H945</f>
        <v>234376.6</v>
      </c>
    </row>
    <row r="955" spans="1:9" s="269" customFormat="1" ht="12" hidden="1">
      <c r="A955" s="274"/>
      <c r="D955" s="234"/>
      <c r="E955" s="234"/>
      <c r="F955" s="235"/>
      <c r="G955" s="235" t="s">
        <v>537</v>
      </c>
      <c r="H955" s="467">
        <f>H158+H296</f>
        <v>42864</v>
      </c>
      <c r="I955" s="276">
        <f>H955-H974</f>
        <v>0</v>
      </c>
    </row>
    <row r="956" spans="1:9" s="269" customFormat="1" ht="12" hidden="1">
      <c r="A956" s="274"/>
      <c r="D956" s="270" t="s">
        <v>726</v>
      </c>
      <c r="E956" s="270" t="s">
        <v>707</v>
      </c>
      <c r="F956" s="252" t="s">
        <v>686</v>
      </c>
      <c r="G956" s="244" t="s">
        <v>745</v>
      </c>
      <c r="H956" s="475">
        <f>H162</f>
        <v>5421.3</v>
      </c>
    </row>
    <row r="957" spans="1:9" s="269" customFormat="1" ht="12" hidden="1">
      <c r="A957" s="274"/>
      <c r="D957" s="270" t="s">
        <v>726</v>
      </c>
      <c r="E957" s="270" t="s">
        <v>722</v>
      </c>
      <c r="F957" s="281"/>
      <c r="G957" s="281"/>
      <c r="H957" s="475">
        <f>SUM(H958:H964)</f>
        <v>13021.400000000001</v>
      </c>
    </row>
    <row r="958" spans="1:9" s="278" customFormat="1" ht="12.75" hidden="1">
      <c r="A958" s="282"/>
      <c r="D958" s="27" t="s">
        <v>726</v>
      </c>
      <c r="E958" s="27" t="s">
        <v>722</v>
      </c>
      <c r="F958" s="60" t="s">
        <v>13</v>
      </c>
      <c r="G958" s="60" t="s">
        <v>645</v>
      </c>
      <c r="H958" s="476">
        <f>H171</f>
        <v>2454.6</v>
      </c>
    </row>
    <row r="959" spans="1:9" s="278" customFormat="1" ht="12.75" hidden="1">
      <c r="A959" s="282"/>
      <c r="D959" s="27" t="s">
        <v>726</v>
      </c>
      <c r="E959" s="27" t="s">
        <v>722</v>
      </c>
      <c r="F959" s="27" t="s">
        <v>644</v>
      </c>
      <c r="G959" s="27" t="s">
        <v>645</v>
      </c>
      <c r="H959" s="476">
        <f>H166</f>
        <v>1841</v>
      </c>
    </row>
    <row r="960" spans="1:9" s="278" customFormat="1" ht="12.75" hidden="1">
      <c r="A960" s="282"/>
      <c r="D960" s="27" t="s">
        <v>726</v>
      </c>
      <c r="E960" s="27" t="s">
        <v>722</v>
      </c>
      <c r="F960" s="27" t="s">
        <v>647</v>
      </c>
      <c r="G960" s="27" t="s">
        <v>659</v>
      </c>
      <c r="H960" s="476">
        <f>H169</f>
        <v>1374.6</v>
      </c>
    </row>
    <row r="961" spans="1:9" s="278" customFormat="1" ht="12.75" hidden="1">
      <c r="A961" s="282"/>
      <c r="D961" s="27" t="s">
        <v>726</v>
      </c>
      <c r="E961" s="27" t="s">
        <v>722</v>
      </c>
      <c r="F961" s="60" t="s">
        <v>649</v>
      </c>
      <c r="G961" s="60" t="s">
        <v>745</v>
      </c>
      <c r="H961" s="476">
        <f>H173</f>
        <v>87.6</v>
      </c>
    </row>
    <row r="962" spans="1:9" s="278" customFormat="1" ht="12.75" hidden="1">
      <c r="A962" s="282"/>
      <c r="D962" s="60" t="s">
        <v>726</v>
      </c>
      <c r="E962" s="60" t="s">
        <v>722</v>
      </c>
      <c r="F962" s="60" t="s">
        <v>715</v>
      </c>
      <c r="G962" s="60" t="s">
        <v>659</v>
      </c>
      <c r="H962" s="476">
        <f>H176</f>
        <v>3813.6</v>
      </c>
    </row>
    <row r="963" spans="1:9" s="278" customFormat="1" ht="12.75" hidden="1">
      <c r="A963" s="282"/>
      <c r="D963" s="35" t="s">
        <v>726</v>
      </c>
      <c r="E963" s="35" t="s">
        <v>722</v>
      </c>
      <c r="F963" s="27" t="s">
        <v>588</v>
      </c>
      <c r="G963" s="49" t="s">
        <v>659</v>
      </c>
      <c r="H963" s="476">
        <f>H180</f>
        <v>3450</v>
      </c>
    </row>
    <row r="964" spans="1:9" s="278" customFormat="1" ht="12.75" hidden="1">
      <c r="A964" s="282"/>
      <c r="D964" s="271" t="s">
        <v>726</v>
      </c>
      <c r="E964" s="271" t="s">
        <v>722</v>
      </c>
      <c r="F964" s="27" t="s">
        <v>588</v>
      </c>
      <c r="G964" s="49" t="s">
        <v>745</v>
      </c>
      <c r="H964" s="476"/>
    </row>
    <row r="965" spans="1:9" s="275" customFormat="1" ht="12" hidden="1">
      <c r="A965" s="274"/>
      <c r="D965" s="270" t="s">
        <v>726</v>
      </c>
      <c r="E965" s="270" t="s">
        <v>704</v>
      </c>
      <c r="F965" s="270"/>
      <c r="G965" s="270"/>
      <c r="H965" s="475">
        <f>SUM(H966:H972)</f>
        <v>24421.300000000003</v>
      </c>
    </row>
    <row r="966" spans="1:9" s="269" customFormat="1" ht="12.75" hidden="1">
      <c r="A966" s="274"/>
      <c r="D966" s="35" t="s">
        <v>726</v>
      </c>
      <c r="E966" s="35" t="s">
        <v>704</v>
      </c>
      <c r="F966" s="60" t="s">
        <v>538</v>
      </c>
      <c r="G966" s="27" t="s">
        <v>745</v>
      </c>
      <c r="H966" s="476"/>
    </row>
    <row r="967" spans="1:9" s="269" customFormat="1" ht="12.75" hidden="1">
      <c r="A967" s="274"/>
      <c r="D967" s="280" t="s">
        <v>726</v>
      </c>
      <c r="E967" s="280" t="s">
        <v>704</v>
      </c>
      <c r="F967" s="27" t="s">
        <v>609</v>
      </c>
      <c r="G967" s="27" t="s">
        <v>745</v>
      </c>
      <c r="H967" s="476">
        <f>H300</f>
        <v>5884.7</v>
      </c>
    </row>
    <row r="968" spans="1:9" s="269" customFormat="1" ht="12.75" hidden="1">
      <c r="A968" s="274"/>
      <c r="D968" s="35" t="s">
        <v>726</v>
      </c>
      <c r="E968" s="35" t="s">
        <v>704</v>
      </c>
      <c r="F968" s="60" t="s">
        <v>657</v>
      </c>
      <c r="G968" s="27" t="s">
        <v>745</v>
      </c>
      <c r="H968" s="458">
        <f>H187</f>
        <v>1650.4</v>
      </c>
    </row>
    <row r="969" spans="1:9" s="269" customFormat="1" ht="12.75" hidden="1">
      <c r="A969" s="274"/>
      <c r="D969" s="35" t="s">
        <v>726</v>
      </c>
      <c r="E969" s="35" t="s">
        <v>704</v>
      </c>
      <c r="F969" s="60" t="s">
        <v>658</v>
      </c>
      <c r="G969" s="27" t="s">
        <v>623</v>
      </c>
      <c r="H969" s="481">
        <f>H188</f>
        <v>1239.5</v>
      </c>
    </row>
    <row r="970" spans="1:9" s="269" customFormat="1" ht="12.75" hidden="1">
      <c r="A970" s="274"/>
      <c r="D970" s="35" t="s">
        <v>726</v>
      </c>
      <c r="E970" s="35" t="s">
        <v>704</v>
      </c>
      <c r="F970" s="60" t="s">
        <v>484</v>
      </c>
      <c r="G970" s="27" t="s">
        <v>745</v>
      </c>
      <c r="H970" s="481"/>
    </row>
    <row r="971" spans="1:9" s="269" customFormat="1" ht="12.75" hidden="1">
      <c r="A971" s="274"/>
      <c r="D971" s="35"/>
      <c r="E971" s="35"/>
      <c r="F971" s="60"/>
      <c r="G971" s="27"/>
      <c r="H971" s="481"/>
    </row>
    <row r="972" spans="1:9" s="269" customFormat="1" ht="12.75" hidden="1">
      <c r="A972" s="274"/>
      <c r="D972" s="35" t="s">
        <v>726</v>
      </c>
      <c r="E972" s="35" t="s">
        <v>704</v>
      </c>
      <c r="F972" s="60" t="s">
        <v>679</v>
      </c>
      <c r="G972" s="27" t="s">
        <v>745</v>
      </c>
      <c r="H972" s="481">
        <f>H191</f>
        <v>15646.7</v>
      </c>
    </row>
    <row r="973" spans="1:9" s="275" customFormat="1" ht="12" hidden="1">
      <c r="A973" s="274"/>
      <c r="D973" s="288" t="s">
        <v>726</v>
      </c>
      <c r="E973" s="288" t="s">
        <v>703</v>
      </c>
      <c r="F973" s="289" t="s">
        <v>721</v>
      </c>
      <c r="G973" s="289" t="s">
        <v>539</v>
      </c>
      <c r="H973" s="482"/>
    </row>
    <row r="974" spans="1:9" s="275" customFormat="1" ht="12" hidden="1">
      <c r="A974" s="274"/>
      <c r="D974" s="290"/>
      <c r="E974" s="290"/>
      <c r="F974" s="291" t="s">
        <v>540</v>
      </c>
      <c r="G974" s="290"/>
      <c r="H974" s="480">
        <f>H956+H957+H965+H973</f>
        <v>42864</v>
      </c>
      <c r="I974" s="292"/>
    </row>
    <row r="975" spans="1:9" s="269" customFormat="1" ht="12" hidden="1">
      <c r="A975" s="274"/>
      <c r="D975" s="293"/>
      <c r="E975" s="293"/>
      <c r="F975" s="293"/>
      <c r="G975" s="248" t="s">
        <v>541</v>
      </c>
      <c r="H975" s="467">
        <f>H203</f>
        <v>86206.9</v>
      </c>
      <c r="I975" s="276">
        <f>H975-H986</f>
        <v>0</v>
      </c>
    </row>
    <row r="976" spans="1:9" s="269" customFormat="1" ht="12" hidden="1">
      <c r="A976" s="274"/>
      <c r="D976" s="281" t="s">
        <v>725</v>
      </c>
      <c r="E976" s="281" t="s">
        <v>707</v>
      </c>
      <c r="F976" s="294"/>
      <c r="G976" s="294"/>
      <c r="H976" s="475">
        <f>H977</f>
        <v>65801.7</v>
      </c>
    </row>
    <row r="977" spans="1:8" s="269" customFormat="1" ht="12" hidden="1">
      <c r="A977" s="274"/>
      <c r="D977" s="280" t="s">
        <v>725</v>
      </c>
      <c r="E977" s="280" t="s">
        <v>707</v>
      </c>
      <c r="F977" s="212" t="s">
        <v>592</v>
      </c>
      <c r="G977" s="212" t="s">
        <v>594</v>
      </c>
      <c r="H977" s="476">
        <f>H207</f>
        <v>65801.7</v>
      </c>
    </row>
    <row r="978" spans="1:8" s="275" customFormat="1" ht="12" hidden="1">
      <c r="A978" s="274"/>
      <c r="D978" s="281" t="s">
        <v>725</v>
      </c>
      <c r="E978" s="281" t="s">
        <v>560</v>
      </c>
      <c r="F978" s="254"/>
      <c r="G978" s="254"/>
      <c r="H978" s="475">
        <f>H979+H980</f>
        <v>7196.5</v>
      </c>
    </row>
    <row r="979" spans="1:8" s="275" customFormat="1" ht="12" hidden="1">
      <c r="A979" s="274"/>
      <c r="D979" s="280" t="s">
        <v>725</v>
      </c>
      <c r="E979" s="280" t="s">
        <v>560</v>
      </c>
      <c r="F979" s="212" t="s">
        <v>681</v>
      </c>
      <c r="G979" s="212" t="s">
        <v>743</v>
      </c>
      <c r="H979" s="476">
        <f>H214</f>
        <v>5246.5</v>
      </c>
    </row>
    <row r="980" spans="1:8" s="275" customFormat="1" ht="12" hidden="1">
      <c r="A980" s="274"/>
      <c r="D980" s="280" t="s">
        <v>725</v>
      </c>
      <c r="E980" s="280" t="s">
        <v>560</v>
      </c>
      <c r="F980" s="212" t="s">
        <v>548</v>
      </c>
      <c r="G980" s="212" t="s">
        <v>743</v>
      </c>
      <c r="H980" s="476">
        <f>H216</f>
        <v>1950</v>
      </c>
    </row>
    <row r="981" spans="1:8" s="275" customFormat="1" ht="12" hidden="1">
      <c r="A981" s="274"/>
      <c r="D981" s="281" t="s">
        <v>725</v>
      </c>
      <c r="E981" s="281" t="s">
        <v>722</v>
      </c>
      <c r="F981" s="254"/>
      <c r="G981" s="254"/>
      <c r="H981" s="475">
        <f>SUM(H982:H984)</f>
        <v>4146.7999999999993</v>
      </c>
    </row>
    <row r="982" spans="1:8" s="269" customFormat="1" ht="12" hidden="1">
      <c r="A982" s="274"/>
      <c r="D982" s="245" t="s">
        <v>725</v>
      </c>
      <c r="E982" s="245" t="s">
        <v>722</v>
      </c>
      <c r="F982" s="245" t="s">
        <v>597</v>
      </c>
      <c r="G982" s="245" t="s">
        <v>582</v>
      </c>
      <c r="H982" s="476">
        <f>H221</f>
        <v>1073.5999999999999</v>
      </c>
    </row>
    <row r="983" spans="1:8" s="269" customFormat="1" ht="12" hidden="1">
      <c r="A983" s="274"/>
      <c r="D983" s="241" t="s">
        <v>725</v>
      </c>
      <c r="E983" s="265" t="s">
        <v>722</v>
      </c>
      <c r="F983" s="242" t="s">
        <v>690</v>
      </c>
      <c r="G983" s="242" t="s">
        <v>582</v>
      </c>
      <c r="H983" s="476">
        <f>H224</f>
        <v>3073.2</v>
      </c>
    </row>
    <row r="984" spans="1:8" s="269" customFormat="1" ht="12.75" hidden="1">
      <c r="A984" s="274"/>
      <c r="D984" s="35"/>
      <c r="E984" s="35"/>
      <c r="F984" s="60"/>
      <c r="G984" s="60"/>
      <c r="H984" s="481"/>
    </row>
    <row r="985" spans="1:8" s="275" customFormat="1" ht="12" hidden="1">
      <c r="A985" s="274"/>
      <c r="D985" s="295" t="s">
        <v>725</v>
      </c>
      <c r="E985" s="296" t="s">
        <v>704</v>
      </c>
      <c r="F985" s="297" t="s">
        <v>546</v>
      </c>
      <c r="G985" s="297" t="s">
        <v>547</v>
      </c>
      <c r="H985" s="482">
        <f>H231</f>
        <v>9061.9</v>
      </c>
    </row>
    <row r="986" spans="1:8" s="275" customFormat="1" ht="12" hidden="1">
      <c r="A986" s="274"/>
      <c r="D986" s="298"/>
      <c r="E986" s="298"/>
      <c r="F986" s="289" t="s">
        <v>542</v>
      </c>
      <c r="G986" s="299"/>
      <c r="H986" s="482">
        <f>H976+H978+H981+H985</f>
        <v>86206.9</v>
      </c>
    </row>
    <row r="987" spans="1:8" s="302" customFormat="1" ht="12" hidden="1">
      <c r="A987" s="236"/>
      <c r="B987" s="238"/>
      <c r="C987" s="238"/>
      <c r="D987" s="300"/>
      <c r="E987" s="300"/>
      <c r="F987" s="254" t="s">
        <v>543</v>
      </c>
      <c r="G987" s="301"/>
      <c r="H987" s="469">
        <f>H826+H846+H847+H854+H861+H884+H885+H916+H924+H955+H975</f>
        <v>1167505.0999999996</v>
      </c>
    </row>
    <row r="988" spans="1:8" s="302" customFormat="1" ht="12" hidden="1">
      <c r="A988" s="236"/>
      <c r="B988" s="238"/>
      <c r="C988" s="238"/>
      <c r="D988" s="303"/>
      <c r="E988" s="238"/>
      <c r="F988" s="304"/>
      <c r="G988" s="305"/>
      <c r="H988" s="483">
        <f>H826+H846+H847+H854+H861+H884+H885+H916+H924+H955+H975</f>
        <v>1167505.0999999996</v>
      </c>
    </row>
    <row r="989" spans="1:8" s="302" customFormat="1" ht="12" hidden="1">
      <c r="A989" s="236"/>
      <c r="B989" s="238"/>
      <c r="C989" s="238"/>
      <c r="D989" s="303"/>
      <c r="E989" s="238"/>
      <c r="F989" s="304"/>
      <c r="G989" s="305"/>
      <c r="H989" s="483">
        <f>H821-H988</f>
        <v>0</v>
      </c>
    </row>
    <row r="990" spans="1:8" s="172" customFormat="1" ht="11.25" hidden="1">
      <c r="A990" s="438"/>
      <c r="B990" s="173"/>
      <c r="C990" s="173"/>
      <c r="D990" s="174"/>
      <c r="E990" s="173"/>
      <c r="F990" s="175"/>
      <c r="G990" s="176"/>
      <c r="H990" s="484"/>
    </row>
    <row r="991" spans="1:8" s="172" customFormat="1" ht="11.25" hidden="1">
      <c r="A991" s="438"/>
      <c r="B991" s="173"/>
      <c r="C991" s="173"/>
      <c r="D991" s="174"/>
      <c r="E991" s="173"/>
      <c r="F991" s="175"/>
      <c r="G991" s="176"/>
      <c r="H991" s="484"/>
    </row>
    <row r="992" spans="1:8" s="172" customFormat="1" ht="11.25" hidden="1">
      <c r="A992" s="438"/>
      <c r="B992" s="173"/>
      <c r="C992" s="173"/>
      <c r="D992" s="174"/>
      <c r="E992" s="173"/>
      <c r="F992" s="175"/>
      <c r="G992" s="176"/>
      <c r="H992" s="484"/>
    </row>
    <row r="993" spans="1:8" s="172" customFormat="1" ht="11.25" hidden="1">
      <c r="A993" s="438"/>
      <c r="B993" s="173"/>
      <c r="C993" s="173"/>
      <c r="D993" s="174"/>
      <c r="E993" s="173"/>
      <c r="F993" s="175"/>
      <c r="G993" s="176"/>
      <c r="H993" s="484"/>
    </row>
    <row r="994" spans="1:8" hidden="1"/>
    <row r="995" spans="1:8" hidden="1"/>
    <row r="996" spans="1:8" hidden="1"/>
    <row r="997" spans="1:8" hidden="1"/>
    <row r="998" spans="1:8" hidden="1"/>
    <row r="999" spans="1:8" hidden="1"/>
    <row r="1000" spans="1:8" hidden="1"/>
    <row r="1001" spans="1:8" hidden="1"/>
    <row r="1002" spans="1:8" hidden="1"/>
    <row r="1003" spans="1:8" hidden="1"/>
    <row r="1004" spans="1:8" hidden="1"/>
    <row r="1005" spans="1:8" hidden="1"/>
    <row r="1006" spans="1:8" hidden="1"/>
    <row r="1007" spans="1:8" hidden="1"/>
    <row r="1008" spans="1: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</sheetData>
  <phoneticPr fontId="16" type="noConversion"/>
  <pageMargins left="0.86" right="0.17" top="0.4" bottom="0.44" header="0.17" footer="0.17"/>
  <pageSetup paperSize="9" scale="95" orientation="portrait" r:id="rId1"/>
  <headerFooter alignWithMargins="0">
    <oddFooter>&amp;L&amp;"Times New Roman,обычный"&amp;8&amp;F\&amp;A&amp;C&amp;"Times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прил.1</vt:lpstr>
      <vt:lpstr>прил.2</vt:lpstr>
      <vt:lpstr>прил.3</vt:lpstr>
      <vt:lpstr>прил.4 вед.</vt:lpstr>
      <vt:lpstr>прил.1!Заголовки_для_печати</vt:lpstr>
      <vt:lpstr>прил.2!Заголовки_для_печати</vt:lpstr>
      <vt:lpstr>прил.3!Заголовки_для_печати</vt:lpstr>
      <vt:lpstr>'прил.4 вед.'!Заголовки_для_печати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Финуправление</dc:creator>
  <cp:lastModifiedBy>qq</cp:lastModifiedBy>
  <cp:lastPrinted>2008-08-15T10:35:29Z</cp:lastPrinted>
  <dcterms:created xsi:type="dcterms:W3CDTF">1999-12-06T06:02:52Z</dcterms:created>
  <dcterms:modified xsi:type="dcterms:W3CDTF">2008-09-05T12:18:01Z</dcterms:modified>
</cp:coreProperties>
</file>